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bchod\Partneři\McGraw Hill\"/>
    </mc:Choice>
  </mc:AlternateContent>
  <xr:revisionPtr revIDLastSave="0" documentId="8_{C8FC698C-D2E5-4DF4-91DF-3C8D37B64BD7}" xr6:coauthVersionLast="47" xr6:coauthVersionMax="47" xr10:uidLastSave="{00000000-0000-0000-0000-000000000000}"/>
  <bookViews>
    <workbookView xWindow="-120" yWindow="-120" windowWidth="29040" windowHeight="15720" xr2:uid="{DECF93B7-D416-4F5D-BB76-D83D2764B2DC}"/>
  </bookViews>
  <sheets>
    <sheet name="accessEngineering_title_export-" sheetId="1" r:id="rId1"/>
  </sheets>
  <calcPr calcId="0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</calcChain>
</file>

<file path=xl/sharedStrings.xml><?xml version="1.0" encoding="utf-8"?>
<sst xmlns="http://schemas.openxmlformats.org/spreadsheetml/2006/main" count="7415" uniqueCount="3357">
  <si>
    <t>Content type</t>
  </si>
  <si>
    <t>ID</t>
  </si>
  <si>
    <t>Title</t>
  </si>
  <si>
    <t>Parent ISBN</t>
  </si>
  <si>
    <t>Author</t>
  </si>
  <si>
    <t>Publisher</t>
  </si>
  <si>
    <t>Copyright year</t>
  </si>
  <si>
    <t>Date posted</t>
  </si>
  <si>
    <t>Subjects</t>
  </si>
  <si>
    <t>Top level subjects</t>
  </si>
  <si>
    <t>Archived?</t>
  </si>
  <si>
    <t>URL</t>
  </si>
  <si>
    <t>Resource URI</t>
  </si>
  <si>
    <t>Books</t>
  </si>
  <si>
    <t>Design for Manufacturability Handbook, 2nd Edition</t>
  </si>
  <si>
    <t>James G. Bralla</t>
  </si>
  <si>
    <t>McGraw-Hill Professional</t>
  </si>
  <si>
    <t>Materials applications | Production engineering | Materials</t>
  </si>
  <si>
    <t>Materials engineering | Industrial engineering</t>
  </si>
  <si>
    <t>No</t>
  </si>
  <si>
    <t>https://www.accessengineeringlibrary.com/content/book/9780070071391</t>
  </si>
  <si>
    <t>Design-Build: Planning Through Development, 1st Edition</t>
  </si>
  <si>
    <t>Jeffrey L. Beard</t>
  </si>
  <si>
    <t>Construction management | Operations management | Project management</t>
  </si>
  <si>
    <t>Civil engineering | Engineering management</t>
  </si>
  <si>
    <t>https://www.accessengineeringlibrary.com/content/book/9780070063112</t>
  </si>
  <si>
    <t>High Frequency Over-the-Horizon Radar: Fundamental Principles, Signal Processing, and Practical Applications, 1st Edition</t>
  </si>
  <si>
    <t>Giuseppe Aureliano Fabrizio Ph.D.</t>
  </si>
  <si>
    <t>Communications engineering | Signal processing</t>
  </si>
  <si>
    <t>Electrical engineering</t>
  </si>
  <si>
    <t>https://www.accessengineeringlibrary.com/content/book/9780071621274</t>
  </si>
  <si>
    <t>Alternative Energy Systems in Building Design, 1st Edition</t>
  </si>
  <si>
    <t>Peter Gevorkian</t>
  </si>
  <si>
    <t>Sustainability | Power engineering | Renewable energy</t>
  </si>
  <si>
    <t>Energy engineering | Environmental engineering | Electrical engineering | Mechanical engineering</t>
  </si>
  <si>
    <t>https://www.accessengineeringlibrary.com/content/book/9780071621472</t>
  </si>
  <si>
    <t>Global Program Management, 1st Edition</t>
  </si>
  <si>
    <t>Paula Wagner</t>
  </si>
  <si>
    <t>Operations management | Project management</t>
  </si>
  <si>
    <t>Engineering management</t>
  </si>
  <si>
    <t>https://www.accessengineeringlibrary.com/content/book/9780071621830</t>
  </si>
  <si>
    <t>Fritzing for Inventors: Take Your Electronics Project from Prototype to Product, 1st Edition</t>
  </si>
  <si>
    <t>Dr. Simon Monk</t>
  </si>
  <si>
    <t>Makerspace electronics</t>
  </si>
  <si>
    <t>Makerspace</t>
  </si>
  <si>
    <t>https://www.accessengineeringlibrary.com/content/book/9780071844635</t>
  </si>
  <si>
    <t>Juran's Quality Essentials for Leaders, 1st Edition</t>
  </si>
  <si>
    <t>JOSEPH A. DEFEO</t>
  </si>
  <si>
    <t>Quality engineering | Quality management</t>
  </si>
  <si>
    <t>Industrial engineering | Engineering management</t>
  </si>
  <si>
    <t>https://www.accessengineeringlibrary.com/content/book/9780071825917</t>
  </si>
  <si>
    <t>HVAC Systems Design Handbook, 5th Edition</t>
  </si>
  <si>
    <t>Roger W. Haines P.E.</t>
  </si>
  <si>
    <t>Heating ventilation and air conditioning | Transport phenomena | Mechanical thermodynamics</t>
  </si>
  <si>
    <t>Mechanical engineering | Chemical engineering</t>
  </si>
  <si>
    <t>https://www.accessengineeringlibrary.com/content/book/9780071622974</t>
  </si>
  <si>
    <t>Green Building Through Integrated Design (GreenSource Books), 1st Edition</t>
  </si>
  <si>
    <t>Jerry Yudelson</t>
  </si>
  <si>
    <t>Sustainability | Construction engineering | Construction management</t>
  </si>
  <si>
    <t>Energy engineering | Environmental engineering | Civil engineering</t>
  </si>
  <si>
    <t>https://www.accessengineeringlibrary.com/content/book/9780071546010</t>
  </si>
  <si>
    <t>Wastewater Treatment for Pollution Control and Reuse, 3rd Edition</t>
  </si>
  <si>
    <t>Soli J Arceivala</t>
  </si>
  <si>
    <t>Waste engineering | Wastewater engineering | Water resources engineering</t>
  </si>
  <si>
    <t>Environmental engineering | Civil engineering</t>
  </si>
  <si>
    <t>https://www.accessengineeringlibrary.com/content/book/9780070620995</t>
  </si>
  <si>
    <t>Bridge and Highway Structure Rehabilitation and Repair, 1st Edition</t>
  </si>
  <si>
    <t>Mohiuddin A. Khan</t>
  </si>
  <si>
    <t>Structural engineering | Infrastructure</t>
  </si>
  <si>
    <t>Civil engineering</t>
  </si>
  <si>
    <t>https://www.accessengineeringlibrary.com/content/book/9780071545914</t>
  </si>
  <si>
    <t>Fluid Flow Handbook, 1st Edition</t>
  </si>
  <si>
    <t>Jamal M. Saleh</t>
  </si>
  <si>
    <t>Transport phenomena | Fluid mechanics</t>
  </si>
  <si>
    <t>Chemical engineering | Civil engineering | Mechanical engineering</t>
  </si>
  <si>
    <t>https://www.accessengineeringlibrary.com/content/book/9780071363723</t>
  </si>
  <si>
    <t>Wind Energy Engineering, 2nd Edition</t>
  </si>
  <si>
    <t>Pramod Jain Ph.D.</t>
  </si>
  <si>
    <t>Renewable energy | Sustainability | Power engineering</t>
  </si>
  <si>
    <t>https://www.accessengineeringlibrary.com/content/book/9780071843843</t>
  </si>
  <si>
    <t>CAM Design Handbook, 1st Edition</t>
  </si>
  <si>
    <t>Harold A. Rothbart</t>
  </si>
  <si>
    <t>Machine design | Solid mechanics</t>
  </si>
  <si>
    <t>Mechanical engineering | Civil engineering</t>
  </si>
  <si>
    <t>https://www.accessengineeringlibrary.com/content/book/9780071377577</t>
  </si>
  <si>
    <t>Understanding Flight, 2nd Edition</t>
  </si>
  <si>
    <t>David F. Anderson</t>
  </si>
  <si>
    <t>Aircraft | Fluid mechanics | Transport phenomena</t>
  </si>
  <si>
    <t>Aerospace engineering | Chemical engineering | Civil engineering | Mechanical engineering</t>
  </si>
  <si>
    <t>https://www.accessengineeringlibrary.com/content/book/9780071626965</t>
  </si>
  <si>
    <t>Scour Technology: Mechanics and Engineering Practice, 1st Edition</t>
  </si>
  <si>
    <t>George W. Annandale D.Ing. P.E. D.WRE</t>
  </si>
  <si>
    <t>Geological engineering</t>
  </si>
  <si>
    <t>https://www.accessengineeringlibrary.com/content/book/9780071440578</t>
  </si>
  <si>
    <t>Handbook of Analytical Instruments, 2nd Edition</t>
  </si>
  <si>
    <t>Dr R S Khandpur</t>
  </si>
  <si>
    <t>Electronics engineering | Optical engineering</t>
  </si>
  <si>
    <t>https://www.accessengineeringlibrary.com/content/book/9780070604605</t>
  </si>
  <si>
    <t>Machine Tools Handbook: Design and Operation, 1st Edition</t>
  </si>
  <si>
    <t>Prakash Hiralal Joshi DME AMIE (India)</t>
  </si>
  <si>
    <t>Machine design | Materials applications</t>
  </si>
  <si>
    <t>Mechanical engineering | Materials engineering</t>
  </si>
  <si>
    <t>https://www.accessengineeringlibrary.com/content/book/9780070617391</t>
  </si>
  <si>
    <t>MATLAB Numerical Methods with Chemical Engineering Applications, 1st Edition</t>
  </si>
  <si>
    <t>Kamal I. M. Al-Malah Ph.D.</t>
  </si>
  <si>
    <t>Mathematical analysis</t>
  </si>
  <si>
    <t>Mathematics</t>
  </si>
  <si>
    <t>https://www.accessengineeringlibrary.com/content/book/9780071831284</t>
  </si>
  <si>
    <t>Design for Environment: A Guide to Sustainable Product Development, 2nd Edition</t>
  </si>
  <si>
    <t>Joseph Fiksel</t>
  </si>
  <si>
    <t>Sustainability | Product management | Production engineering</t>
  </si>
  <si>
    <t>Energy engineering | Environmental engineering | Business skills | Engineering management | Industrial engineering</t>
  </si>
  <si>
    <t>https://www.accessengineeringlibrary.com/content/book/9780071605564</t>
  </si>
  <si>
    <t>Sensors and Control Systems in Manufacturing, 2nd Edition</t>
  </si>
  <si>
    <t>Sabrie Soloman</t>
  </si>
  <si>
    <t>Electronics engineering</t>
  </si>
  <si>
    <t>https://www.accessengineeringlibrary.com/content/book/9780071605724</t>
  </si>
  <si>
    <t>Capacitors, 1st Edition</t>
  </si>
  <si>
    <t>R. P. Deshpande</t>
  </si>
  <si>
    <t>Electronics engineering | Power engineering</t>
  </si>
  <si>
    <t>Electrical engineering | Energy engineering | Mechanical engineering</t>
  </si>
  <si>
    <t>https://www.accessengineeringlibrary.com/content/book/9780071848565</t>
  </si>
  <si>
    <t>Engineering Green Chemical Processes: Renewable and Sustainable Design, 1st Edition</t>
  </si>
  <si>
    <t>Thomas F. DeRosa Ph.D.</t>
  </si>
  <si>
    <t>Materials | Fuels | Product management</t>
  </si>
  <si>
    <t>Materials engineering | Energy engineering | Business skills | Engineering management</t>
  </si>
  <si>
    <t>https://www.accessengineeringlibrary.com/content/book/9780071826686</t>
  </si>
  <si>
    <t>Six Sigma Way: How to Maximize the Impact of Your Change and Improvement Efforts, 2nd Edition</t>
  </si>
  <si>
    <t>Peter S. Pande</t>
  </si>
  <si>
    <t>Quality engineering | Process engineering | Quality management</t>
  </si>
  <si>
    <t>https://www.accessengineeringlibrary.com/content/book/9780071497329</t>
  </si>
  <si>
    <t>Photodetection and Measurement: Maximizing Performance in Optical Systems, 1st Edition</t>
  </si>
  <si>
    <t>Mark Johnson</t>
  </si>
  <si>
    <t>Electronics engineering | Signal processing</t>
  </si>
  <si>
    <t>https://www.accessengineeringlibrary.com/content/book/9780071409445</t>
  </si>
  <si>
    <t>Schaumâ€™s Outline of Advanced Calculus, 3rd Edition</t>
  </si>
  <si>
    <t>Robert Wrede</t>
  </si>
  <si>
    <t>Calculus</t>
  </si>
  <si>
    <t>https://www.accessengineeringlibrary.com/content/book/9780071623667</t>
  </si>
  <si>
    <t>Cable-Suspended Roofs, 2nd Edition</t>
  </si>
  <si>
    <t>Prem Krishna</t>
  </si>
  <si>
    <t>Structural engineering | Construction engineering | Solid mechanics</t>
  </si>
  <si>
    <t>Civil engineering | Mechanical engineering</t>
  </si>
  <si>
    <t>https://www.accessengineeringlibrary.com/content/book/9781259028472</t>
  </si>
  <si>
    <t>Handbook of Optics: Volume II - Design, Fabrication, and Testing; Sources and Detectors; Radiometry and Photometry, 3rd Edition</t>
  </si>
  <si>
    <t>Michael Bass</t>
  </si>
  <si>
    <t>Optical engineering | Electronics engineering</t>
  </si>
  <si>
    <t>https://www.accessengineeringlibrary.com/content/book/9780071498906</t>
  </si>
  <si>
    <t>HVAC and Refrigeration Preventive Maintenance, 1st Edition</t>
  </si>
  <si>
    <t>Eric Kleinert</t>
  </si>
  <si>
    <t>Heating ventilation and air conditioning | Thermal engineering | Maintenance engineering</t>
  </si>
  <si>
    <t>Mechanical engineering | Industrial engineering</t>
  </si>
  <si>
    <t>https://www.accessengineeringlibrary.com/content/book/9780071825658</t>
  </si>
  <si>
    <t>Electronic Failure Analysis Handbook: Techniques and Applications for Electronic and Electrical Packages, Components, and Assemblies, 1st Edition</t>
  </si>
  <si>
    <t>Perry L. Martin</t>
  </si>
  <si>
    <t>Electronics engineering | Materials applications | Optical engineering</t>
  </si>
  <si>
    <t>Electrical engineering | Materials engineering</t>
  </si>
  <si>
    <t>https://www.accessengineeringlibrary.com/content/book/9780070410442</t>
  </si>
  <si>
    <t>Jigs and Fixtures, 3rd Edition</t>
  </si>
  <si>
    <t>Materials applications | Production engineering | Control engineering</t>
  </si>
  <si>
    <t>Materials engineering | Industrial engineering | Electrical engineering | Mechanical engineering</t>
  </si>
  <si>
    <t>https://www.accessengineeringlibrary.com/content/book/9780070680739</t>
  </si>
  <si>
    <t>Photonics Essentials, 1st Edition</t>
  </si>
  <si>
    <t>Thomas P. Pearsall</t>
  </si>
  <si>
    <t>https://www.accessengineeringlibrary.com/content/book/9780071408752</t>
  </si>
  <si>
    <t>Flood Scour for Bridges and Highways: Prevention and Control of Soil Erosion, 1st Edition</t>
  </si>
  <si>
    <t>Mohiuddin Ali Khan Ph.D. P.E.</t>
  </si>
  <si>
    <t>Geological engineering | Structural engineering | Infrastructure</t>
  </si>
  <si>
    <t>https://www.accessengineeringlibrary.com/content/book/9780071825078</t>
  </si>
  <si>
    <t>Plastic Piping Handbook, 1st Edition</t>
  </si>
  <si>
    <t>David A. Willoughby</t>
  </si>
  <si>
    <t>Infrastructure | Pressure vessels and piping | Construction engineering</t>
  </si>
  <si>
    <t>https://www.accessengineeringlibrary.com/content/book/9780071359566</t>
  </si>
  <si>
    <t>Handbook of Machining and Metalworking Calculations, 1st Edition</t>
  </si>
  <si>
    <t>Ronald A. Walsh</t>
  </si>
  <si>
    <t>Materials applications | Machine design | Production engineering</t>
  </si>
  <si>
    <t>Materials engineering | Mechanical engineering | Industrial engineering</t>
  </si>
  <si>
    <t>https://www.accessengineeringlibrary.com/content/book/9780071360661</t>
  </si>
  <si>
    <t>Formulas for Structural Dynamics: Tables, Graphs and Solutions, 1st Edition</t>
  </si>
  <si>
    <t>Igor A. Karnovsky</t>
  </si>
  <si>
    <t>Structural engineering | Solid mechanics</t>
  </si>
  <si>
    <t>https://www.accessengineeringlibrary.com/content/book/9780071367127</t>
  </si>
  <si>
    <t>Practical Foundation Engineering Handbook, 2nd Edition</t>
  </si>
  <si>
    <t>Robert Wade Brown</t>
  </si>
  <si>
    <t>Structural engineering | Construction engineering | Geotechnical engineering</t>
  </si>
  <si>
    <t>https://www.accessengineeringlibrary.com/content/book/9780071351393</t>
  </si>
  <si>
    <t>Stormwater Collection Systems Design Handbook, 1st Edition</t>
  </si>
  <si>
    <t>Larry W. Mays</t>
  </si>
  <si>
    <t>Water resources engineering | Sustainability | Land development</t>
  </si>
  <si>
    <t>Civil engineering | Energy engineering | Environmental engineering</t>
  </si>
  <si>
    <t>https://www.accessengineeringlibrary.com/content/book/9780071354714</t>
  </si>
  <si>
    <t>3D IC Integration and Packaging, 1st Edition</t>
  </si>
  <si>
    <t>John H. Lau Ph.D.</t>
  </si>
  <si>
    <t>Electronics engineering | Production engineering | Materials applications</t>
  </si>
  <si>
    <t>Electrical engineering | Industrial engineering | Materials engineering</t>
  </si>
  <si>
    <t>https://www.accessengineeringlibrary.com/content/book/9780071848060</t>
  </si>
  <si>
    <t>Critical Path Method (CPM) Tutor for Construction Planning and Scheduling, 1st Edition</t>
  </si>
  <si>
    <t>E. William East Ph.D. P.E. F.ASCE</t>
  </si>
  <si>
    <t>Operations management | Project management | Construction management</t>
  </si>
  <si>
    <t>Engineering management | Civil engineering</t>
  </si>
  <si>
    <t>https://www.accessengineeringlibrary.com/content/book/9780071849234</t>
  </si>
  <si>
    <t>SBE Broadcast Engineering Handbook: Hands-On Guide to Station Design and Maintenance, 1st Edition</t>
  </si>
  <si>
    <t>Jerry C. Whitaker</t>
  </si>
  <si>
    <t>Communications engineering | Electronics engineering | Signal processing</t>
  </si>
  <si>
    <t>https://www.accessengineeringlibrary.com/content/book/9780071826266</t>
  </si>
  <si>
    <t>Water Loss Control, 2nd Edition</t>
  </si>
  <si>
    <t>Julian Thornton</t>
  </si>
  <si>
    <t>Water resources engineering | Sustainability | Natural resources management</t>
  </si>
  <si>
    <t>https://www.accessengineeringlibrary.com/content/book/9780071499187</t>
  </si>
  <si>
    <t>Sensors Handbook, 2nd Edition</t>
  </si>
  <si>
    <t>https://www.accessengineeringlibrary.com/content/book/9780071605700</t>
  </si>
  <si>
    <t>Standard Handbook of Machine Design, 3rd Edition</t>
  </si>
  <si>
    <t>Joseph E. Shigley</t>
  </si>
  <si>
    <t>Machine design | Structural engineering | Solid mechanics</t>
  </si>
  <si>
    <t>https://www.accessengineeringlibrary.com/content/book/9780071441643</t>
  </si>
  <si>
    <t>Vibration and Acoustics: Measurement and Signal Analysis, 1st Edition</t>
  </si>
  <si>
    <t>Prof. C. Sujatha</t>
  </si>
  <si>
    <t>Structural engineering | Solid mechanics | Acoustical engineering</t>
  </si>
  <si>
    <t>https://www.accessengineeringlibrary.com/content/book/9780070148789</t>
  </si>
  <si>
    <t>Turbines, Compressors and Fans, 4th Edition</t>
  </si>
  <si>
    <t>S. M. Yahya Ph.D.</t>
  </si>
  <si>
    <t>Power engineering | Transport phenomena | Fluid mechanics</t>
  </si>
  <si>
    <t>Electrical engineering | Energy engineering | Mechanical engineering | Chemical engineering | Civil engineering</t>
  </si>
  <si>
    <t>https://www.accessengineeringlibrary.com/content/book/9780070707023</t>
  </si>
  <si>
    <t>Maintenance Engineering Handbook, 8th Edition</t>
  </si>
  <si>
    <t>R. Keith Mobley MBB CMRP</t>
  </si>
  <si>
    <t>Machine design | Power engineering | Maintenance engineering</t>
  </si>
  <si>
    <t>Mechanical engineering | Electrical engineering | Energy engineering | Industrial engineering</t>
  </si>
  <si>
    <t>https://www.accessengineeringlibrary.com/content/book/9780071826617</t>
  </si>
  <si>
    <t>Deanâ€™s Analytical Chemistry Handbook, 2nd Edition</t>
  </si>
  <si>
    <t>Pradyot Patnaik</t>
  </si>
  <si>
    <t>Chemistry</t>
  </si>
  <si>
    <t>Sciences</t>
  </si>
  <si>
    <t>https://www.accessengineeringlibrary.com/content/book/9780071410601</t>
  </si>
  <si>
    <t>Railway Track Engineering, 4th Edition</t>
  </si>
  <si>
    <t>J S Mundrey</t>
  </si>
  <si>
    <t>Transportation engineering | Structural engineering | Construction engineering</t>
  </si>
  <si>
    <t>https://www.accessengineeringlibrary.com/content/book/9780070680128</t>
  </si>
  <si>
    <t>Negotiating Skills for Managers, 1st Edition</t>
  </si>
  <si>
    <t>Steven P. Cohen</t>
  </si>
  <si>
    <t>Business management</t>
  </si>
  <si>
    <t>Business skills</t>
  </si>
  <si>
    <t>https://www.accessengineeringlibrary.com/content/book/9780071387576</t>
  </si>
  <si>
    <t>NANO: The Essentials: Understanding Nanoscience and Nanotechnology, 1st Edition</t>
  </si>
  <si>
    <t>T. Pradeep</t>
  </si>
  <si>
    <t>Materials | Electronics engineering | Nanotechnology</t>
  </si>
  <si>
    <t>Materials engineering | Electrical engineering | Mechanical engineering | Sciences</t>
  </si>
  <si>
    <t>Yes</t>
  </si>
  <si>
    <t>https://www.accessengineeringlibrary.com/content/book/9780071548298</t>
  </si>
  <si>
    <t>Handbook of Solid Waste Management, 2nd Edition</t>
  </si>
  <si>
    <t>George Tchobanoglous</t>
  </si>
  <si>
    <t>Waste engineering</t>
  </si>
  <si>
    <t>Environmental engineering</t>
  </si>
  <si>
    <t>https://www.accessengineeringlibrary.com/content/book/9780071356237</t>
  </si>
  <si>
    <t>Construction Building Envelope and Interior Finishes Databook, 1st Edition</t>
  </si>
  <si>
    <t>Sidney M. Levy</t>
  </si>
  <si>
    <t>Structural engineering | Construction engineering</t>
  </si>
  <si>
    <t>https://www.accessengineeringlibrary.com/content/book/9780071360227</t>
  </si>
  <si>
    <t>Failure Prevention of Plant and Machinery, 1st Edition</t>
  </si>
  <si>
    <t>A. A. Hattangadi</t>
  </si>
  <si>
    <t>Machine design | Materials applications | Power engineering</t>
  </si>
  <si>
    <t>Mechanical engineering | Materials engineering | Electrical engineering | Energy engineering</t>
  </si>
  <si>
    <t>https://www.accessengineeringlibrary.com/content/book/9780070483095</t>
  </si>
  <si>
    <t>How to Diagnose and Fix Everything Electronic, 2nd Edition</t>
  </si>
  <si>
    <t>Michael Jay Geier</t>
  </si>
  <si>
    <t>https://www.accessengineeringlibrary.com/content/book/9780071848299</t>
  </si>
  <si>
    <t>HVAC Equations, Data, and Rules of Thumb, 3rd Edition</t>
  </si>
  <si>
    <t>PE Arthur A. Bell Jr.</t>
  </si>
  <si>
    <t>Transport phenomena | Fluid mechanics | Pressure vessels and piping</t>
  </si>
  <si>
    <t>https://www.accessengineeringlibrary.com/content/book/9780071829595</t>
  </si>
  <si>
    <t>Building Information Modeling: Planning and Managing Construction Projects with 4D CAD and Simulations (McGraw-Hill Construction Series), 1st Edition</t>
  </si>
  <si>
    <t>Willem Kymmell</t>
  </si>
  <si>
    <t>Construction engineering | Project management | Operations management</t>
  </si>
  <si>
    <t>https://www.accessengineeringlibrary.com/content/book/9780071494533</t>
  </si>
  <si>
    <t>Organic Electronics in Sensors and Biotechnology</t>
  </si>
  <si>
    <t>Ruth Shinar</t>
  </si>
  <si>
    <t>Electronics engineering | Materials applications</t>
  </si>
  <si>
    <t>https://www.accessengineeringlibrary.com/content/book/9780071596756</t>
  </si>
  <si>
    <t>Handbook of Complex Environmental Remediation Problems, 1st Edition</t>
  </si>
  <si>
    <t>Jay H. Lehr</t>
  </si>
  <si>
    <t>Water resources engineering | Pollution | Safety engineering</t>
  </si>
  <si>
    <t>Civil engineering | Environmental engineering | Industrial engineering</t>
  </si>
  <si>
    <t>https://www.accessengineeringlibrary.com/content/book/9780070276895</t>
  </si>
  <si>
    <t>Urban Water Supply Handbook, 1st Edition</t>
  </si>
  <si>
    <t>Water resources engineering | Natural resources management | Sustainability</t>
  </si>
  <si>
    <t>Civil engineering | Environmental engineering | Energy engineering</t>
  </si>
  <si>
    <t>https://www.accessengineeringlibrary.com/content/book/9780071371605</t>
  </si>
  <si>
    <t>Handbook of Industrial Chemistry: Organic Chemicals, 1st Edition</t>
  </si>
  <si>
    <t>Mohammad Farhat Ali Ph.D.</t>
  </si>
  <si>
    <t>Chemistry | Chemical process safety</t>
  </si>
  <si>
    <t>Sciences | Chemical engineering</t>
  </si>
  <si>
    <t>https://www.accessengineeringlibrary.com/content/book/9780071410373</t>
  </si>
  <si>
    <t>Skills for New Managers, 1st Edition</t>
  </si>
  <si>
    <t>Morey Stettner</t>
  </si>
  <si>
    <t>https://www.accessengineeringlibrary.com/content/book/9780071356183</t>
  </si>
  <si>
    <t>Data Communications and Networking, 4th Edition</t>
  </si>
  <si>
    <t>Behrouz A. Forouzan</t>
  </si>
  <si>
    <t>Communications engineering | Information technology | Computer networks</t>
  </si>
  <si>
    <t>Electrical engineering | Computer engineering | Computer science</t>
  </si>
  <si>
    <t>https://www.accessengineeringlibrary.com/content/book/9780073250328</t>
  </si>
  <si>
    <t>Design of Transformers, 1st Edition</t>
  </si>
  <si>
    <t>Indrajit Dasgupta</t>
  </si>
  <si>
    <t>Power engineering | Electronics engineering | Production engineering</t>
  </si>
  <si>
    <t>Electrical engineering | Energy engineering | Mechanical engineering | Industrial engineering</t>
  </si>
  <si>
    <t>https://www.accessengineeringlibrary.com/content/book/9780070436404</t>
  </si>
  <si>
    <t>Time-Saver Standards for Urban Design, 1st Edition</t>
  </si>
  <si>
    <t>Donald Watson</t>
  </si>
  <si>
    <t>Urban engineering | Sustainability | Construction engineering</t>
  </si>
  <si>
    <t>https://www.accessengineeringlibrary.com/content/book/9780070685079</t>
  </si>
  <si>
    <t>Conflict Resolution, 1st Edition</t>
  </si>
  <si>
    <t>Daniel Dana Ph.D.</t>
  </si>
  <si>
    <t>Business management | Human resource management</t>
  </si>
  <si>
    <t>https://www.accessengineeringlibrary.com/content/book/9780071364317</t>
  </si>
  <si>
    <t>Environmental Monitoring Handbook, 1st Edition</t>
  </si>
  <si>
    <t>Frank R. Burden</t>
  </si>
  <si>
    <t>Pollution | Quality engineering | Quality management</t>
  </si>
  <si>
    <t>Environmental engineering | Industrial engineering | Engineering management</t>
  </si>
  <si>
    <t>https://www.accessengineeringlibrary.com/content/book/9780071351768</t>
  </si>
  <si>
    <t>Pipeline Infrastructure Renewal and Asset Management, 1st Edition</t>
  </si>
  <si>
    <t>Mohammad Najafi Ph.D. P.E. F.ASCE</t>
  </si>
  <si>
    <t>Infrastructure | Construction engineering | Pressure vessels and piping</t>
  </si>
  <si>
    <t>https://www.accessengineeringlibrary.com/content/book/9780071823340</t>
  </si>
  <si>
    <t>Land Treatment Systems for Municipal and Industrial Wastes, 1st Edition</t>
  </si>
  <si>
    <t>Ronald W. Crites</t>
  </si>
  <si>
    <t>Waste engineering | Wastewater engineering | Construction engineering</t>
  </si>
  <si>
    <t>https://www.accessengineeringlibrary.com/content/book/9780070610408</t>
  </si>
  <si>
    <t>Planning Fiber Optics Networks, 1st Edition</t>
  </si>
  <si>
    <t>Bob Chomycz</t>
  </si>
  <si>
    <t>Optical engineering | Signal processing</t>
  </si>
  <si>
    <t>https://www.accessengineeringlibrary.com/content/book/9780071499194</t>
  </si>
  <si>
    <t>Harrisâ€™ Shock and Vibration Handbook, 6th Edition</t>
  </si>
  <si>
    <t>Allan G. Piersol</t>
  </si>
  <si>
    <t>Solid mechanics | Structural engineering</t>
  </si>
  <si>
    <t>https://www.accessengineeringlibrary.com/content/book/9780071508193</t>
  </si>
  <si>
    <t>Water Distribution System Handbook, 1st Edition</t>
  </si>
  <si>
    <t>Fluid mechanics | Transport phenomena | Pressure vessels and piping</t>
  </si>
  <si>
    <t>https://www.accessengineeringlibrary.com/content/book/9780071342131</t>
  </si>
  <si>
    <t>Thermodynamics and Applications in Hydrocarbon Energy Production, 1st Edition</t>
  </si>
  <si>
    <t>Abbas Firoozabadi</t>
  </si>
  <si>
    <t>Chemical thermodynamics | Transport phenomena | Mechanical thermodynamics</t>
  </si>
  <si>
    <t>Chemical engineering | Mechanical engineering</t>
  </si>
  <si>
    <t>https://www.accessengineeringlibrary.com/content/book/9780071843256</t>
  </si>
  <si>
    <t>Nanoelectronic Mixed-Signal System Design, 1st Edition</t>
  </si>
  <si>
    <t>Saraju P. Mohanty Ph.D.</t>
  </si>
  <si>
    <t>https://www.accessengineeringlibrary.com/content/book/9780071825719</t>
  </si>
  <si>
    <t>High Power Laser Handbook, 1st Edition</t>
  </si>
  <si>
    <t>Hagop Injeyan</t>
  </si>
  <si>
    <t>https://www.accessengineeringlibrary.com/content/book/9780071609012</t>
  </si>
  <si>
    <t>Testing of Metals, 1st Edition</t>
  </si>
  <si>
    <t>Alok Nayar</t>
  </si>
  <si>
    <t>Materials applications | Materials | Construction engineering</t>
  </si>
  <si>
    <t>Materials engineering | Civil engineering</t>
  </si>
  <si>
    <t>https://www.accessengineeringlibrary.com/content/book/9780070581647</t>
  </si>
  <si>
    <t>Machine Design Databook, 2nd Edition</t>
  </si>
  <si>
    <t>K. Lingaiah</t>
  </si>
  <si>
    <t>Solid mechanics | Machine design | Structural engineering</t>
  </si>
  <si>
    <t>https://www.accessengineeringlibrary.com/content/book/9780071367073</t>
  </si>
  <si>
    <t>Design of Low-Noise Amplifiers for Ultra-Wideband Communications, 1st Edition</t>
  </si>
  <si>
    <t>Roberto DĂ­az Ortega</t>
  </si>
  <si>
    <t>https://www.accessengineeringlibrary.com/content/book/9780071823128</t>
  </si>
  <si>
    <t>Schaum's Outline of Feedback and Control Systems, 2nd Edition</t>
  </si>
  <si>
    <t>Joseph J. DiStefano III PhD</t>
  </si>
  <si>
    <t>Control engineering | Signal processing</t>
  </si>
  <si>
    <t>Electrical engineering | Mechanical engineering</t>
  </si>
  <si>
    <t>https://www.accessengineeringlibrary.com/content/book/9780071829489</t>
  </si>
  <si>
    <t>Extreme Ultraviolet Lithography, 1st Edition</t>
  </si>
  <si>
    <t>Banqiu Wu</t>
  </si>
  <si>
    <t>Materials applications | Production engineering | Optical engineering</t>
  </si>
  <si>
    <t>Materials engineering | Industrial engineering | Electrical engineering</t>
  </si>
  <si>
    <t>https://www.accessengineeringlibrary.com/content/book/9780071549189</t>
  </si>
  <si>
    <t>Schaumâ€™s Outline of Applied Physics, 4th Edition</t>
  </si>
  <si>
    <t>Arthur Beiser</t>
  </si>
  <si>
    <t>Physics</t>
  </si>
  <si>
    <t>https://www.accessengineeringlibrary.com/content/book/9780071611572</t>
  </si>
  <si>
    <t>Heat Transfer in Process Engineering, 1st Edition</t>
  </si>
  <si>
    <t>Eduardo Cao</t>
  </si>
  <si>
    <t>Transport phenomena | Heat transfer | Mechanical thermodynamics</t>
  </si>
  <si>
    <t>Chemical engineering | Mechanical engineering | Sciences</t>
  </si>
  <si>
    <t>https://www.accessengineeringlibrary.com/content/book/9780071624084</t>
  </si>
  <si>
    <t>Electronic Materials and Processes Handbook, 3rd Edition</t>
  </si>
  <si>
    <t>Charles A. Harper</t>
  </si>
  <si>
    <t>Materials applications | Materials | Electronics engineering</t>
  </si>
  <si>
    <t>Materials engineering | Electrical engineering</t>
  </si>
  <si>
    <t>https://www.accessengineeringlibrary.com/content/book/9780071402149</t>
  </si>
  <si>
    <t>Ductile Design of Steel Structures, 2nd Edition</t>
  </si>
  <si>
    <t>Michel Bruneau Ph.D. P.Eng.</t>
  </si>
  <si>
    <t>Structural engineering | Materials | Solid mechanics</t>
  </si>
  <si>
    <t>Civil engineering | Materials engineering | Mechanical engineering</t>
  </si>
  <si>
    <t>https://www.accessengineeringlibrary.com/content/book/9780071623957</t>
  </si>
  <si>
    <t>Materials Handbook: An Encyclopedia for Managers, Technical Professionals, Purchasing and Production Managers, Technicians, and Supervisors, 15th Edition</t>
  </si>
  <si>
    <t>George S. Brady</t>
  </si>
  <si>
    <t>Materials | Construction engineering</t>
  </si>
  <si>
    <t>https://www.accessengineeringlibrary.com/content/book/9780071360760</t>
  </si>
  <si>
    <t>Nalco Champion Fuel Field Manual, 3rd Edition</t>
  </si>
  <si>
    <t>Kim B. Peyton</t>
  </si>
  <si>
    <t>Fuels</t>
  </si>
  <si>
    <t>Energy engineering</t>
  </si>
  <si>
    <t>https://www.accessengineeringlibrary.com/content/book/9780071848091</t>
  </si>
  <si>
    <t>Smart Antennas with MATLABÂ®, 2nd Edition</t>
  </si>
  <si>
    <t>Frank B. Gross Ph.D.</t>
  </si>
  <si>
    <t>Communications engineering | Electronics engineering</t>
  </si>
  <si>
    <t>https://www.accessengineeringlibrary.com/content/book/9780071822381</t>
  </si>
  <si>
    <t>McGraw-Hill 36-Hour Course: Six Sigma, 1st Edition</t>
  </si>
  <si>
    <t>Greg Brue</t>
  </si>
  <si>
    <t>Quality engineering | Quality management | Process engineering</t>
  </si>
  <si>
    <t>https://www.accessengineeringlibrary.com/content/book/9780071430081</t>
  </si>
  <si>
    <t>Metal Building Systems: Design and Specifications, 3rd Edition</t>
  </si>
  <si>
    <t>Alexander Newman P.E. F.ASCE</t>
  </si>
  <si>
    <t>Construction engineering | Structural engineering</t>
  </si>
  <si>
    <t>https://www.accessengineeringlibrary.com/content/book/9780071828963</t>
  </si>
  <si>
    <t>FIBRE SCIENCE AND TECHNOLOGY, 1st Edition</t>
  </si>
  <si>
    <t>Dr Premamoy Ghosh Ph.D.</t>
  </si>
  <si>
    <t>Chemistry | Materials | Materials applications</t>
  </si>
  <si>
    <t>Sciences | Materials engineering</t>
  </si>
  <si>
    <t>https://www.accessengineeringlibrary.com/content/book/9780070528031</t>
  </si>
  <si>
    <t>ENVIRONMENTAL GEOLOGY: Ecology, Resource and Hazard Management, 2nd Edition</t>
  </si>
  <si>
    <t>K. S. Valdiya</t>
  </si>
  <si>
    <t>Earth sciences</t>
  </si>
  <si>
    <t>https://www.accessengineeringlibrary.com/content/book/9781259058479</t>
  </si>
  <si>
    <t>Finance for Nonfinancial Managers, Second Edition (Briefcase Books Series)</t>
  </si>
  <si>
    <t>Gene Siciliano</t>
  </si>
  <si>
    <t>Engineering economics | Accounting | Finance</t>
  </si>
  <si>
    <t>Engineering management | Business skills</t>
  </si>
  <si>
    <t>https://www.accessengineeringlibrary.com/content/book/9780071824361</t>
  </si>
  <si>
    <t>Cranes and Derricks, 4th Edition</t>
  </si>
  <si>
    <t>Lawrence K. Shapiro P.E.</t>
  </si>
  <si>
    <t>Construction engineering | Materials handling</t>
  </si>
  <si>
    <t>Civil engineering | Industrial engineering | Mechanical engineering</t>
  </si>
  <si>
    <t>https://www.accessengineeringlibrary.com/content/book/9780071625579</t>
  </si>
  <si>
    <t>Power Quality Primer, 1st Edition</t>
  </si>
  <si>
    <t>Barry W. Kennedy</t>
  </si>
  <si>
    <t>Power engineering</t>
  </si>
  <si>
    <t>https://www.accessengineeringlibrary.com/content/book/9780071344166</t>
  </si>
  <si>
    <t>Handbook of Optics: Volume IV - Optical Properties of Materials, Nonlinear Optics, Quantum Optics, 3rd Edition</t>
  </si>
  <si>
    <t>Optical engineering | Material properties | Electronics engineering</t>
  </si>
  <si>
    <t>https://www.accessengineeringlibrary.com/content/book/9780071498920</t>
  </si>
  <si>
    <t>Industrial Refrigeration Handbook, 1st Edition</t>
  </si>
  <si>
    <t>Wilbert F. Stoecker</t>
  </si>
  <si>
    <t>Transport phenomena | Thermal engineering | Fluid mechanics</t>
  </si>
  <si>
    <t>Chemical engineering | Mechanical engineering | Civil engineering</t>
  </si>
  <si>
    <t>https://www.accessengineeringlibrary.com/content/book/9780070616233</t>
  </si>
  <si>
    <t>Handbook of Optics: Volume III - Vision and Vision Optics, 3rd Edition</t>
  </si>
  <si>
    <t>Optical engineering</t>
  </si>
  <si>
    <t>https://www.accessengineeringlibrary.com/content/book/9780071498913</t>
  </si>
  <si>
    <t>Heat-Transfer Calculations, 1st Edition</t>
  </si>
  <si>
    <t>Myer Kutz</t>
  </si>
  <si>
    <t>Transport phenomena | Mechanical thermodynamics | Heat transfer</t>
  </si>
  <si>
    <t>https://www.accessengineeringlibrary.com/content/book/9780071410410</t>
  </si>
  <si>
    <t>Global Kata: Success Through the Lean Business System Reference Model, 1st Edition</t>
  </si>
  <si>
    <t>Terence T. Burton</t>
  </si>
  <si>
    <t>Operations management | Systems engineering | Leadership</t>
  </si>
  <si>
    <t>Engineering management | Industrial engineering | Business skills</t>
  </si>
  <si>
    <t>https://www.accessengineeringlibrary.com/content/book/9780071843157</t>
  </si>
  <si>
    <t>Infrastructure Planning, Engineering, and Economics, 2nd Edition</t>
  </si>
  <si>
    <t>Alvin S. Goodman Ph.D. P.E. F.ASCE</t>
  </si>
  <si>
    <t>Infrastructure | Engineering economics | Project management</t>
  </si>
  <si>
    <t>https://www.accessengineeringlibrary.com/content/book/9780071850131</t>
  </si>
  <si>
    <t>Introduction to Water Resource Recovery Facility Design, 2nd Edition</t>
  </si>
  <si>
    <t>Water Environment Federation</t>
  </si>
  <si>
    <t>Waste engineering | Wastewater engineering | Water treatment</t>
  </si>
  <si>
    <t>https://www.accessengineeringlibrary.com/content/book/9780071850445</t>
  </si>
  <si>
    <t>Precision Engineering, 1st Edition</t>
  </si>
  <si>
    <t>V. C. Venkatesh Ph.D.</t>
  </si>
  <si>
    <t>https://www.accessengineeringlibrary.com/content/book/9780070620902</t>
  </si>
  <si>
    <t>Chemical Engineering: The Essential Reference, 1st Edition</t>
  </si>
  <si>
    <t>Louis Theodore</t>
  </si>
  <si>
    <t>Chemical engineering</t>
  </si>
  <si>
    <t>https://www.accessengineeringlibrary.com/content/book/9780071831314</t>
  </si>
  <si>
    <t>Residential, Commercial and Industrial Electrical Systems: Protection, Testing and Commissioning, Volume 3 Edition</t>
  </si>
  <si>
    <t>Hemant Joshi</t>
  </si>
  <si>
    <t>Power engineering | Electronics engineering</t>
  </si>
  <si>
    <t>https://www.accessengineeringlibrary.com/content/book/9780070620988</t>
  </si>
  <si>
    <t>BUILDING CONSTRUCTION: Design Aspects of Leakage and Seepage Free Buildings, 1st Edition</t>
  </si>
  <si>
    <t>Er. Krishna Kant</t>
  </si>
  <si>
    <t>Construction engineering | Pressure vessels and piping | Infrastructure</t>
  </si>
  <si>
    <t>https://www.accessengineeringlibrary.com/content/book/9781259006067</t>
  </si>
  <si>
    <t>Switch-Mode Power Supplies, 2nd Edition</t>
  </si>
  <si>
    <t>Christophe P. Basso</t>
  </si>
  <si>
    <t>https://www.accessengineeringlibrary.com/content/book/9780071823463</t>
  </si>
  <si>
    <t>Electronic Filter Design Handbook, 4th Edition</t>
  </si>
  <si>
    <t>Arthur B. Williams</t>
  </si>
  <si>
    <t>https://www.accessengineeringlibrary.com/content/book/9780071471718</t>
  </si>
  <si>
    <t>Supply Management Handbook, 7th Edition</t>
  </si>
  <si>
    <t>Joseph L. Cavinato Ph.D. C.P.M.</t>
  </si>
  <si>
    <t>Operations management</t>
  </si>
  <si>
    <t>https://www.accessengineeringlibrary.com/content/book/9780071445139</t>
  </si>
  <si>
    <t>Metal Forming: Technology and Process Modelling, 1st Edition</t>
  </si>
  <si>
    <t>Uday S. Dixit</t>
  </si>
  <si>
    <t>Materials applications | Production engineering</t>
  </si>
  <si>
    <t>https://www.accessengineeringlibrary.com/content/book/9781259007347</t>
  </si>
  <si>
    <t>Environmental Nanotechnology: Applications and Impacts of Nanomaterials, 2nd Edition</t>
  </si>
  <si>
    <t>Mark R. Wiesner</t>
  </si>
  <si>
    <t>Materials</t>
  </si>
  <si>
    <t>Materials engineering</t>
  </si>
  <si>
    <t>https://www.accessengineeringlibrary.com/content/book/9780071828444</t>
  </si>
  <si>
    <t>Highway Engineering Handbook: Building and Rehabilitating the Infrastructure, 3rd Edition</t>
  </si>
  <si>
    <t>Roger L. Brockenbrough</t>
  </si>
  <si>
    <t>Infrastructure | Structural engineering | Transportation engineering</t>
  </si>
  <si>
    <t>https://www.accessengineeringlibrary.com/content/book/9780071597630</t>
  </si>
  <si>
    <t>Earth Retention Systems Handbook, 1st Edition</t>
  </si>
  <si>
    <t>Alan Macnab</t>
  </si>
  <si>
    <t>Construction engineering | Geotechnical engineering | Structural engineering</t>
  </si>
  <si>
    <t>https://www.accessengineeringlibrary.com/content/book/9780071373319</t>
  </si>
  <si>
    <t>Inside the Civano Project: A Case Study of Large-Scale Sustainable Neighborhood Development, 1st Edition</t>
  </si>
  <si>
    <t>C. Alan Nichols</t>
  </si>
  <si>
    <t>Sustainability | Water resources engineering | Construction management</t>
  </si>
  <si>
    <t>https://www.accessengineeringlibrary.com/content/book/9780071599313</t>
  </si>
  <si>
    <t>Programming the Photon: Getting Started with the Internet of Things, 1st Edition</t>
  </si>
  <si>
    <t>Christopher Rush</t>
  </si>
  <si>
    <t>Makerspace electronics | Internet of things</t>
  </si>
  <si>
    <t>Makerspace | Computer engineering</t>
  </si>
  <si>
    <t>https://www.accessengineeringlibrary.com/content/book/9780071847063</t>
  </si>
  <si>
    <t>Reinforced Concrete Structures: Analysis and Design, 2nd Edition</t>
  </si>
  <si>
    <t>David A. Fanella Ph.D. S.E. P.E. F.ASCE F.ACI</t>
  </si>
  <si>
    <t>https://www.accessengineeringlibrary.com/content/book/9780071847841</t>
  </si>
  <si>
    <t>Chemical Properties Handbook, 1st Edition</t>
  </si>
  <si>
    <t>Carl L. Yaws Ph.D.</t>
  </si>
  <si>
    <t>Chemistry | Chemical thermodynamics | Transport phenomena</t>
  </si>
  <si>
    <t>https://www.accessengineeringlibrary.com/content/book/9780070734012</t>
  </si>
  <si>
    <t>RF and Microwave Power Amplifier Design, 2nd Edition</t>
  </si>
  <si>
    <t>Andrei Grebennikov Ph.D.</t>
  </si>
  <si>
    <t>https://www.accessengineeringlibrary.com/content/book/9780071828628</t>
  </si>
  <si>
    <t>Systems Analysis for Sustainable Engineering: Theory and Applications (Green Manufacturing &amp; Systems Engineering), 1st Edition</t>
  </si>
  <si>
    <t>Ni-Bin Chang</t>
  </si>
  <si>
    <t>Sustainability | Water resources engineering | Construction engineering</t>
  </si>
  <si>
    <t>https://www.accessengineeringlibrary.com/content/book/9780071630054</t>
  </si>
  <si>
    <t>Communications Receivers: Principles and Design, 4th Edition</t>
  </si>
  <si>
    <t>Prof. Dr. Ing. habil</t>
  </si>
  <si>
    <t>Signal processing | Electronics engineering | Communications engineering</t>
  </si>
  <si>
    <t>https://www.accessengineeringlibrary.com/content/book/9780071843331</t>
  </si>
  <si>
    <t>Practical Control Engineering: A Guide for Engineers, Managers, and Practitioners, 1st Edition</t>
  </si>
  <si>
    <t>David M. Koenig</t>
  </si>
  <si>
    <t>Signal processing | Control engineering | Chemical process control</t>
  </si>
  <si>
    <t>Electrical engineering | Mechanical engineering | Chemical engineering</t>
  </si>
  <si>
    <t>https://www.accessengineeringlibrary.com/content/book/9780071606134</t>
  </si>
  <si>
    <t>Manager's Guide to Fostering Innovation and Creativity in Teams, 1st Edition</t>
  </si>
  <si>
    <t>Charles Prather Ph.D.</t>
  </si>
  <si>
    <t>Innovation | Business management</t>
  </si>
  <si>
    <t>Business skills | Engineering management</t>
  </si>
  <si>
    <t>https://www.accessengineeringlibrary.com/content/book/9780071627979</t>
  </si>
  <si>
    <t>Fluid Mechanics with Engineering Applications, 10th Edition</t>
  </si>
  <si>
    <t>E. John Finnemore</t>
  </si>
  <si>
    <t>Fluid mechanics | Transport phenomena</t>
  </si>
  <si>
    <t>https://www.accessengineeringlibrary.com/content/book/9780072432022</t>
  </si>
  <si>
    <t>Solid Waste Analysis and Minimization: A Systems Approach, 1st Edition</t>
  </si>
  <si>
    <t>Matthew J. Franchetti</t>
  </si>
  <si>
    <t>Waste engineering | Sustainability</t>
  </si>
  <si>
    <t>Environmental engineering | Energy engineering</t>
  </si>
  <si>
    <t>https://www.accessengineeringlibrary.com/content/book/9780071605243</t>
  </si>
  <si>
    <t>Schaumâ€™s Outline of Quantum Mechanics, 2nd Edition</t>
  </si>
  <si>
    <t>Yoav Peleg Ph.D.</t>
  </si>
  <si>
    <t>https://www.accessengineeringlibrary.com/content/book/9780071623582</t>
  </si>
  <si>
    <t>Manager's Guide to Performance Reviews, 1st Edition</t>
  </si>
  <si>
    <t>Robert Bacal</t>
  </si>
  <si>
    <t>https://www.accessengineeringlibrary.com/content/book/9780071421737</t>
  </si>
  <si>
    <t>Electrical Engineerâ€™s Portable Handbook, 2nd Edition</t>
  </si>
  <si>
    <t>Robert Hickey</t>
  </si>
  <si>
    <t>https://www.accessengineeringlibrary.com/content/book/9780071418201</t>
  </si>
  <si>
    <t>Electro-Optics Handbook, 2nd Edition</t>
  </si>
  <si>
    <t>Ronald W Waynant</t>
  </si>
  <si>
    <t>https://www.accessengineeringlibrary.com/content/book/9780070687165</t>
  </si>
  <si>
    <t>Handbook of Transportation Engineering, Volume II: Applications and Technologies, Second Edition</t>
  </si>
  <si>
    <t>Transportation engineering | Infrastructure</t>
  </si>
  <si>
    <t>https://www.accessengineeringlibrary.com/content/book/9780071614771</t>
  </si>
  <si>
    <t>Handbook of Air Conditioning and Refrigeration, 2nd Edition</t>
  </si>
  <si>
    <t>Shan K. Wang</t>
  </si>
  <si>
    <t>Heating ventilation and air conditioning | Transport phenomena | Fluid mechanics</t>
  </si>
  <si>
    <t>Mechanical engineering | Chemical engineering | Civil engineering</t>
  </si>
  <si>
    <t>https://www.accessengineeringlibrary.com/content/book/9780070681675</t>
  </si>
  <si>
    <t>Aboveground Storage Tanks, 1st Edition</t>
  </si>
  <si>
    <t>Philip E. Myers</t>
  </si>
  <si>
    <t>Petroleum engineering | Chemical process safety | Fuel handling</t>
  </si>
  <si>
    <t>Energy engineering | Chemical engineering</t>
  </si>
  <si>
    <t>https://www.accessengineeringlibrary.com/content/book/9780070442726</t>
  </si>
  <si>
    <t>Industrial Safety Management: Hazard Identification and Risk Control, 1st Edition</t>
  </si>
  <si>
    <t>L. M. Deshmukh</t>
  </si>
  <si>
    <t>Safety engineering | Construction engineering</t>
  </si>
  <si>
    <t>Industrial engineering | Civil engineering</t>
  </si>
  <si>
    <t>https://www.accessengineeringlibrary.com/content/book/9780070617681</t>
  </si>
  <si>
    <t>Construction Operations Manual of Policies and Procedures, 5th Edition</t>
  </si>
  <si>
    <t>Construction management | Construction engineering | Project management</t>
  </si>
  <si>
    <t>https://www.accessengineeringlibrary.com/content/book/9780071826945</t>
  </si>
  <si>
    <t>Urban Construction Project Management (McGraw-Hill Construction Series), 1st Edition</t>
  </si>
  <si>
    <t>Richard Lambeck</t>
  </si>
  <si>
    <t>Construction engineering | Construction management | Operations management</t>
  </si>
  <si>
    <t>https://www.accessengineeringlibrary.com/content/book/9780071544689</t>
  </si>
  <si>
    <t>Polymer Science and Technology: Plastics, Rubbers, Blends and Composites, 3rd Edition</t>
  </si>
  <si>
    <t>https://www.accessengineeringlibrary.com/content/book/9780070707047</t>
  </si>
  <si>
    <t>Biosolids Engineering, 1st Edition</t>
  </si>
  <si>
    <t>Michael J. McFarland</t>
  </si>
  <si>
    <t>Waste engineering | Wastewater engineering</t>
  </si>
  <si>
    <t>https://www.accessengineeringlibrary.com/content/book/9780070471788</t>
  </si>
  <si>
    <t>Handbook of Heat Transfer, 1st Edition</t>
  </si>
  <si>
    <t>Warren M. Rohsenow</t>
  </si>
  <si>
    <t>Transport phenomena | Heat transfer</t>
  </si>
  <si>
    <t>https://www.accessengineeringlibrary.com/content/book/9780070535558</t>
  </si>
  <si>
    <t>Six Sigma Black Belt Handbook (Six SIGMA Operational Methods), 1st Edition</t>
  </si>
  <si>
    <t>Thomas McCarty</t>
  </si>
  <si>
    <t>https://www.accessengineeringlibrary.com/content/book/9780071443296</t>
  </si>
  <si>
    <t>Steel Metallurgy: Properties, Specifications and Applications, 1st Edition</t>
  </si>
  <si>
    <t>S. K. Mandal</t>
  </si>
  <si>
    <t>Materials | Construction engineering | Materials applications</t>
  </si>
  <si>
    <t>https://www.accessengineeringlibrary.com/content/book/9780071844611</t>
  </si>
  <si>
    <t>Manufacturing Execution Systems: Optimal Design, Planning, and Deployment, 1st Edition</t>
  </si>
  <si>
    <t>Heiko Meyer</t>
  </si>
  <si>
    <t>Production engineering | Systems engineering | Data management</t>
  </si>
  <si>
    <t>Industrial engineering | Computer science</t>
  </si>
  <si>
    <t>https://www.accessengineeringlibrary.com/content/book/9780071623834</t>
  </si>
  <si>
    <t>Architectural Engineering Design: Mechanical Systems, 1st Edition</t>
  </si>
  <si>
    <t>Robert Butler Brown</t>
  </si>
  <si>
    <t>Electronics engineering | Construction engineering | Pressure vessels and piping</t>
  </si>
  <si>
    <t>Electrical engineering | Civil engineering | Mechanical engineering</t>
  </si>
  <si>
    <t>https://www.accessengineeringlibrary.com/content/book/9780071385466</t>
  </si>
  <si>
    <t>Elements of Fracture Mechanics, 1st Edition</t>
  </si>
  <si>
    <t>Prof. Prashant Kumar</t>
  </si>
  <si>
    <t>Materials applications</t>
  </si>
  <si>
    <t>https://www.accessengineeringlibrary.com/content/book/9780070656963</t>
  </si>
  <si>
    <t>Digital Filters: Analysis, Design, and Signal Processing Applications, 1st Edition</t>
  </si>
  <si>
    <t>Andreas Antoniou Ph.D.</t>
  </si>
  <si>
    <t>Signal processing | Electronics engineering</t>
  </si>
  <si>
    <t>https://www.accessengineeringlibrary.com/content/book/9780071846035</t>
  </si>
  <si>
    <t>Handbook of Petroleum Refining Processes, 4th Edition</t>
  </si>
  <si>
    <t>Robert A. Meyers Ph.D.</t>
  </si>
  <si>
    <t>Chemical processes | Petroleum engineering | Fuels</t>
  </si>
  <si>
    <t>Chemical engineering | Energy engineering</t>
  </si>
  <si>
    <t>https://www.accessengineeringlibrary.com/content/book/9780071850490</t>
  </si>
  <si>
    <t>Failure Analysis of Engineering Materials, 1st Edition</t>
  </si>
  <si>
    <t>Charlie R. Brooks</t>
  </si>
  <si>
    <t>Materials applications | Materials | Failure engineering</t>
  </si>
  <si>
    <t>https://www.accessengineeringlibrary.com/content/book/9780071357586</t>
  </si>
  <si>
    <t>Handbook of Electrical Design Details, 2nd Edition</t>
  </si>
  <si>
    <t>Neil Sclater</t>
  </si>
  <si>
    <t>https://www.accessengineeringlibrary.com/content/book/9780071377515</t>
  </si>
  <si>
    <t>Photonics Rules of Thumb: Optics, Electro-Optics, Fiber Optics, and Lasers, 2nd Edition</t>
  </si>
  <si>
    <t>Ed Friedman</t>
  </si>
  <si>
    <t>https://www.accessengineeringlibrary.com/content/book/9780071385190</t>
  </si>
  <si>
    <t>Construction Databook, 1st Edition</t>
  </si>
  <si>
    <t>https://www.accessengineeringlibrary.com/content/book/9780070383654</t>
  </si>
  <si>
    <t>Residential, Commercial and Industrial Electrical Systems: Equipment and Selection, Volume 1 Edition</t>
  </si>
  <si>
    <t>https://www.accessengineeringlibrary.com/content/book/9780070620964</t>
  </si>
  <si>
    <t>Budgeting for Managers, 1st Edition</t>
  </si>
  <si>
    <t>Sid Kemp</t>
  </si>
  <si>
    <t>Engineering economics | Accounting | Operations management</t>
  </si>
  <si>
    <t>https://www.accessengineeringlibrary.com/content/book/9780071391337</t>
  </si>
  <si>
    <t>Creating a Kaizen Culture: Align the Organization, Achieve Breakthrough Results, and Sustain the Gains, 1st Edition</t>
  </si>
  <si>
    <t>Jon Miller</t>
  </si>
  <si>
    <t>https://www.accessengineeringlibrary.com/content/book/9780071826853</t>
  </si>
  <si>
    <t>Steam Turbines: Design, Applications, and Rerating, 2nd Edition</t>
  </si>
  <si>
    <t>Heinz P. Bloch</t>
  </si>
  <si>
    <t>Power engineering | Fluid mechanics | Transport phenomena</t>
  </si>
  <si>
    <t>https://www.accessengineeringlibrary.com/content/book/9780071508216</t>
  </si>
  <si>
    <t>Piping Handbook, 7th Edition</t>
  </si>
  <si>
    <t>Mohinder L. Nayyar</t>
  </si>
  <si>
    <t>https://www.accessengineeringlibrary.com/content/book/9780070471061</t>
  </si>
  <si>
    <t>Disaster Science and Management, 1st Edition</t>
  </si>
  <si>
    <t>Tushar Bhattacharya</t>
  </si>
  <si>
    <t>Geotechnical engineering | Water resources engineering | Sustainability</t>
  </si>
  <si>
    <t>https://www.accessengineeringlibrary.com/content/book/9781259007361</t>
  </si>
  <si>
    <t>Analog IC Design with Low-Dropout Regulators, 2nd Edition</t>
  </si>
  <si>
    <t>Gabriel Alfonso Rincon-Mora B.S. M.S. Ph.D.</t>
  </si>
  <si>
    <t>https://www.accessengineeringlibrary.com/content/book/9780071826631</t>
  </si>
  <si>
    <t>Standard Handbook of Plant Engineering, 3rd Edition</t>
  </si>
  <si>
    <t>Robert C. Rosaler</t>
  </si>
  <si>
    <t>Power engineering | Machine design | Construction engineering</t>
  </si>
  <si>
    <t>Electrical engineering | Energy engineering | Mechanical engineering | Civil engineering</t>
  </si>
  <si>
    <t>https://www.accessengineeringlibrary.com/content/book/9780071361927</t>
  </si>
  <si>
    <t>Water Quality &amp; Treatment: A Handbook on Drinking Water, 6th Edition</t>
  </si>
  <si>
    <t>Water treatment | Water resources engineering | Waste engineering</t>
  </si>
  <si>
    <t>https://www.accessengineeringlibrary.com/content/book/9780071630115</t>
  </si>
  <si>
    <t>Phase-Space Optics: Fundamentals and Applications, 1st Edition</t>
  </si>
  <si>
    <t>Markus Testorf</t>
  </si>
  <si>
    <t>https://www.accessengineeringlibrary.com/content/book/9780071597982</t>
  </si>
  <si>
    <t>Biosystems Engineering, 1st Edition</t>
  </si>
  <si>
    <t>Ahindra Nag Ph.D.</t>
  </si>
  <si>
    <t>Fuels | Construction engineering | Geological engineering</t>
  </si>
  <si>
    <t>Energy engineering | Civil engineering</t>
  </si>
  <si>
    <t>https://www.accessengineeringlibrary.com/content/book/9780071606288</t>
  </si>
  <si>
    <t>Electric Power Distribution, 6th Edition</t>
  </si>
  <si>
    <t>Amarjit Singh Pabla</t>
  </si>
  <si>
    <t>https://www.accessengineeringlibrary.com/content/book/9780070144552</t>
  </si>
  <si>
    <t>Water Wells and Pumps, 2nd Edition</t>
  </si>
  <si>
    <t>S D Khepar M E (Roorkee) Ph D. (IIT, Delhi)</t>
  </si>
  <si>
    <t>https://www.accessengineeringlibrary.com/content/book/9780070657069</t>
  </si>
  <si>
    <t>Handbook of Optics: Volume I - Geometrical and Physical Optics, Polarized Light, Components and Instruments, 3rd Edition</t>
  </si>
  <si>
    <t>https://www.accessengineeringlibrary.com/content/book/9780071498890</t>
  </si>
  <si>
    <t>Widgets: The 12 New Rules for Managing Your Employees as If They're Real People, 1st Edition</t>
  </si>
  <si>
    <t>Rodd Wagner</t>
  </si>
  <si>
    <t>https://www.accessengineeringlibrary.com/content/book/9780071847780</t>
  </si>
  <si>
    <t>Introduction to Geoinformatics, 1st Edition</t>
  </si>
  <si>
    <t>G. S Srivastava</t>
  </si>
  <si>
    <t>Communications engineering | Optical engineering | Transportation engineering</t>
  </si>
  <si>
    <t>Electrical engineering | Civil engineering</t>
  </si>
  <si>
    <t>https://www.accessengineeringlibrary.com/content/book/9781259058462</t>
  </si>
  <si>
    <t>Handbook of Plastics, Elastomers, and Composites, 4th Edition</t>
  </si>
  <si>
    <t>Materials applications | Chemical processes | Materials</t>
  </si>
  <si>
    <t>Materials engineering | Chemical engineering</t>
  </si>
  <si>
    <t>https://www.accessengineeringlibrary.com/content/book/9780071384766</t>
  </si>
  <si>
    <t>Residential, Commercial and Industrial Electrical Systems: Network and Installation, Volume 2 Edition</t>
  </si>
  <si>
    <t>https://www.accessengineeringlibrary.com/content/book/9780070620971</t>
  </si>
  <si>
    <t>Standard Handbook of Electronic Engineering, 5th Edition</t>
  </si>
  <si>
    <t>Donald Christiansen</t>
  </si>
  <si>
    <t>Electronics engineering | Signal processing | Communications engineering</t>
  </si>
  <si>
    <t>https://www.accessengineeringlibrary.com/content/book/9780071384216</t>
  </si>
  <si>
    <t>Facility Design and Management Handbook, 1st Edition</t>
  </si>
  <si>
    <t>Eric Teicholz</t>
  </si>
  <si>
    <t>Facility management | Engineering economics | Maintenance engineering</t>
  </si>
  <si>
    <t>https://www.accessengineeringlibrary.com/content/book/9780071353946</t>
  </si>
  <si>
    <t>Urban Transportation: Planning, Operation and Management, 1st Edition</t>
  </si>
  <si>
    <t>S. Ponnuswamy</t>
  </si>
  <si>
    <t>Transportation engineering | Urban engineering</t>
  </si>
  <si>
    <t>https://www.accessengineeringlibrary.com/content/book/9781259002731</t>
  </si>
  <si>
    <t>Handbook of Electric Power Calculations, 4th Edition</t>
  </si>
  <si>
    <t>H. Wayne Beaty</t>
  </si>
  <si>
    <t>https://www.accessengineeringlibrary.com/content/book/9780071823906</t>
  </si>
  <si>
    <t>Indoor Air Quality Handbook, 1st Edition</t>
  </si>
  <si>
    <t>John D. Spengler Ph. D.</t>
  </si>
  <si>
    <t>Construction engineering | Sustainability | Air quality</t>
  </si>
  <si>
    <t>https://www.accessengineeringlibrary.com/content/book/9780074455494</t>
  </si>
  <si>
    <t>Aircraft Materials and Analysis, 1st Edition</t>
  </si>
  <si>
    <t>Tariq Siddiqui</t>
  </si>
  <si>
    <t>Aircraft | Materials applications | Solid mechanics</t>
  </si>
  <si>
    <t>Aerospace engineering | Materials engineering | Civil engineering | Mechanical engineering</t>
  </si>
  <si>
    <t>https://www.accessengineeringlibrary.com/content/book/9780071831130</t>
  </si>
  <si>
    <t>Piping Calculations Manual, 1st Edition</t>
  </si>
  <si>
    <t>E. Shashi Menon P.E.</t>
  </si>
  <si>
    <t>Infrastructure | Fluid mechanics | Transport phenomena</t>
  </si>
  <si>
    <t>Civil engineering | Chemical engineering | Mechanical engineering</t>
  </si>
  <si>
    <t>https://www.accessengineeringlibrary.com/content/book/9780071440905</t>
  </si>
  <si>
    <t>Manual of Applied Field Hydrogeology, 1st Edition</t>
  </si>
  <si>
    <t>Willis D. Weight</t>
  </si>
  <si>
    <t>Water resources engineering | Transport phenomena | Fluid mechanics</t>
  </si>
  <si>
    <t>https://www.accessengineeringlibrary.com/content/book/9780070696396</t>
  </si>
  <si>
    <t>Electronics Manufacturing: With Lead-Free, Halogen-Free, and Conductive-Adhesive Materials</t>
  </si>
  <si>
    <t>John H. Lau</t>
  </si>
  <si>
    <t>https://www.accessengineeringlibrary.com/content/book/9780071386241</t>
  </si>
  <si>
    <t>Fluid Power Engineering, 2nd Edition</t>
  </si>
  <si>
    <t>M. Galal Rabie PhD</t>
  </si>
  <si>
    <t>https://www.accessengineeringlibrary.com/content/book/9781265515478</t>
  </si>
  <si>
    <t>Handbook for Quality Management: A Complete Guide to Operational Excellence, 2nd Edition</t>
  </si>
  <si>
    <t>Thomas Pyzdek</t>
  </si>
  <si>
    <t>https://www.accessengineeringlibrary.com/content/book/9780071799249</t>
  </si>
  <si>
    <t>McGraw-Hill's National Electrical CodeÂ® 2014 Handbook, 28th Edition</t>
  </si>
  <si>
    <t>Frederic P. Hartwell</t>
  </si>
  <si>
    <t>https://www.accessengineeringlibrary.com/content/book/9780071834780</t>
  </si>
  <si>
    <t>Juran's Quality Handbook: The Complete Guide to Performance Excellence, Sixth Edition</t>
  </si>
  <si>
    <t>Joseph M. Juran</t>
  </si>
  <si>
    <t>https://www.accessengineeringlibrary.com/content/book/9780071629737</t>
  </si>
  <si>
    <t>Analysis of Irregular Shaped Structures: Wood Diaphragms and Shear Walls, 2nd Edition</t>
  </si>
  <si>
    <t>R. Terry Malone P.E. S.E.</t>
  </si>
  <si>
    <t>Structural engineering</t>
  </si>
  <si>
    <t>https://www.accessengineeringlibrary.com/content/book/9781264278824</t>
  </si>
  <si>
    <t>Properties of Gases and Liquids, 5th Edition</t>
  </si>
  <si>
    <t>Bruce E. Poling</t>
  </si>
  <si>
    <t>https://www.accessengineeringlibrary.com/content/book/9780070116825</t>
  </si>
  <si>
    <t>Civil Engineering PE Practice Exams: Breadth and Depth, 1st Edition</t>
  </si>
  <si>
    <t>Dr. Indranil Goswami</t>
  </si>
  <si>
    <t>https://www.accessengineeringlibrary.com/content/book/9780071777117</t>
  </si>
  <si>
    <t>Schaum's Outline of Strength of Materials, 7th Edition</t>
  </si>
  <si>
    <t>Merle C. Potter PhD</t>
  </si>
  <si>
    <t>https://www.accessengineeringlibrary.com/content/book/9781260456547</t>
  </si>
  <si>
    <t>Operation of Water Resource Recovery Facilities, Manual of Practice No. 11, 7th Edition</t>
  </si>
  <si>
    <t>The Water Environment Federation (WEF)</t>
  </si>
  <si>
    <t>Waste engineering | Wastewater engineering | Transport phenomena</t>
  </si>
  <si>
    <t>Environmental engineering | Chemical engineering</t>
  </si>
  <si>
    <t>https://www.accessengineeringlibrary.com/content/book/9781259859366</t>
  </si>
  <si>
    <t>Presentation Essentials: The Tools You Need to Captivate Your Audience, Deliver Your Story, and Make Your Message Memorable, 1st Edition</t>
  </si>
  <si>
    <t>Anne Bruce</t>
  </si>
  <si>
    <t>Business communication</t>
  </si>
  <si>
    <t>https://www.accessengineeringlibrary.com/content/book/9781264842513</t>
  </si>
  <si>
    <t>Structural Fire Engineering, 1st Edition</t>
  </si>
  <si>
    <t>Venkatesh Kumar R. Kodur Ph.D. P.Eng.</t>
  </si>
  <si>
    <t>Safety engineering | Construction engineering | Mechanical thermodynamics</t>
  </si>
  <si>
    <t>Industrial engineering | Civil engineering | Mechanical engineering</t>
  </si>
  <si>
    <t>https://www.accessengineeringlibrary.com/content/book/9781260128581</t>
  </si>
  <si>
    <t>Machine Learning and Deep Learning Using Python and TensorFlow, 1st Edition</t>
  </si>
  <si>
    <t>Venkata Reddy Konasani</t>
  </si>
  <si>
    <t>Artificial intelligence | Data science</t>
  </si>
  <si>
    <t>Computer science</t>
  </si>
  <si>
    <t>https://www.accessengineeringlibrary.com/content/book/9781260462296</t>
  </si>
  <si>
    <t>Handbook of Energy Engineering Calculations, 1st Edition</t>
  </si>
  <si>
    <t>Tyler G. Hicks P.E.</t>
  </si>
  <si>
    <t>https://www.accessengineeringlibrary.com/content/book/9780071745529</t>
  </si>
  <si>
    <t>30 Arduino Projects for the Evil Genius, 2nd Edition</t>
  </si>
  <si>
    <t>https://www.accessengineeringlibrary.com/content/book/9780071817721</t>
  </si>
  <si>
    <t>Fiber Optic Installer's Field Manual, 2nd Edition</t>
  </si>
  <si>
    <t>https://www.accessengineeringlibrary.com/content/book/9780071818674</t>
  </si>
  <si>
    <t>Boss's Survival Guide: Workplace 911 for the Toughest Problems Today's Managers Face, 2nd Edition</t>
  </si>
  <si>
    <t>Bob Rosner</t>
  </si>
  <si>
    <t>https://www.accessengineeringlibrary.com/content/book/9780071668088</t>
  </si>
  <si>
    <t>Programming Arduino Next Steps: Going Further with Sketches</t>
  </si>
  <si>
    <t>https://www.accessengineeringlibrary.com/content/book/9780071830256</t>
  </si>
  <si>
    <t>IC Mask Design: Essential Layout Techniques</t>
  </si>
  <si>
    <t>Christopher Saint</t>
  </si>
  <si>
    <t>https://www.accessengineeringlibrary.com/content/book/9780071389969</t>
  </si>
  <si>
    <t>Schaum's Outline of Calculus, 6th Edition</t>
  </si>
  <si>
    <t>Frank Ayres Jr. PhD</t>
  </si>
  <si>
    <t>https://www.accessengineeringlibrary.com/content/book/9780071795531</t>
  </si>
  <si>
    <t>Manufacturing Engineering Handbook, 2nd Edition</t>
  </si>
  <si>
    <t>Hwaiyu Geng CMfgE PE</t>
  </si>
  <si>
    <t>https://www.accessengineeringlibrary.com/content/book/9780071839778</t>
  </si>
  <si>
    <t>SOA-Based Enterprise Integration: A Step-by-Step Guide to Services-Based Application Integration</t>
  </si>
  <si>
    <t>Waseem Roshen</t>
  </si>
  <si>
    <t>https://www.accessengineeringlibrary.com/content/book/9780071605526</t>
  </si>
  <si>
    <t>Six Sigma DemystifiedÂ®, 2nd Edition</t>
  </si>
  <si>
    <t>Paul Keller</t>
  </si>
  <si>
    <t>https://www.accessengineeringlibrary.com/content/book/9780071746793</t>
  </si>
  <si>
    <t>Project Management in Construction, 7th Edition</t>
  </si>
  <si>
    <t>https://www.accessengineeringlibrary.com/content/book/9781259859700</t>
  </si>
  <si>
    <t>Microfluid Mechanics: Principles and Modeling, 1st Edition</t>
  </si>
  <si>
    <t>William W. Liou</t>
  </si>
  <si>
    <t>https://www.accessengineeringlibrary.com/content/book/9780071443227</t>
  </si>
  <si>
    <t>Planning and Design of Airports, 5th Edition</t>
  </si>
  <si>
    <t>Robert Horonjeff</t>
  </si>
  <si>
    <t>Infrastructure | Transportation engineering</t>
  </si>
  <si>
    <t>https://www.accessengineeringlibrary.com/content/book/9780071446419</t>
  </si>
  <si>
    <t>HVAC Pump Handbook, 2nd Edition</t>
  </si>
  <si>
    <t>James B. Rishel</t>
  </si>
  <si>
    <t>Transport phenomena | Fluid mechanics | Power engineering</t>
  </si>
  <si>
    <t>Chemical engineering | Civil engineering | Mechanical engineering | Electrical engineering | Energy engineering</t>
  </si>
  <si>
    <t>https://www.accessengineeringlibrary.com/content/book/9780071457842</t>
  </si>
  <si>
    <t>Essentials of Structural Dynamics, 1st Edition</t>
  </si>
  <si>
    <t>Hector Estrada Ph.D. P.E.</t>
  </si>
  <si>
    <t>https://www.accessengineeringlibrary.com/content/book/9781264266630</t>
  </si>
  <si>
    <t>Moving the Earth: The Workbook of Excavation, Fifth Edition, Fifth Edition</t>
  </si>
  <si>
    <t>Herbert L. Nichols, Jr</t>
  </si>
  <si>
    <t>https://www.accessengineeringlibrary.com/content/book/9780071430586</t>
  </si>
  <si>
    <t>Electrical Safety of Low-Voltage Systems, 1st Edition</t>
  </si>
  <si>
    <t>Massimo Mitolo</t>
  </si>
  <si>
    <t>https://www.accessengineeringlibrary.com/content/book/9780071508186</t>
  </si>
  <si>
    <t>Mechanical Design of Microresonators: Modeling and Applications, 1st Edition</t>
  </si>
  <si>
    <t>Nicholae O. Lobontiu</t>
  </si>
  <si>
    <t>https://www.accessengineeringlibrary.com/content/book/9780071455381</t>
  </si>
  <si>
    <t>Non-Destructive Test and Evaluation of Materials, 2nd Edition</t>
  </si>
  <si>
    <t>J Prasad</t>
  </si>
  <si>
    <t>https://www.accessengineeringlibrary.com/content/book/9780070707030</t>
  </si>
  <si>
    <t>Aircraft Electricity and Electronics, 7th Edition</t>
  </si>
  <si>
    <t>Thomas K. Eismin</t>
  </si>
  <si>
    <t>Power engineering | Electronics engineering | Communications engineering</t>
  </si>
  <si>
    <t>https://www.accessengineeringlibrary.com/content/book/9781260108217</t>
  </si>
  <si>
    <t>Programming Arduino: Getting Started with Sketches, 3rd Edition</t>
  </si>
  <si>
    <t>Simon Monk</t>
  </si>
  <si>
    <t>Makerspace electronics | Electronics engineering</t>
  </si>
  <si>
    <t>Makerspace | Electrical engineering</t>
  </si>
  <si>
    <t>https://www.accessengineeringlibrary.com/content/book/9781264676989</t>
  </si>
  <si>
    <t>Making PIC Microcontroller Instruments and Controllers, 1st Edition</t>
  </si>
  <si>
    <t>Harprit Singh Sandhu</t>
  </si>
  <si>
    <t>https://www.accessengineeringlibrary.com/content/book/9780071606165</t>
  </si>
  <si>
    <t>Process/Industrial Instruments and Controls Handbook, 6th Edition</t>
  </si>
  <si>
    <t>Gregory K. McMillan</t>
  </si>
  <si>
    <t>Control engineering | Electronics engineering | Fluid mechanics</t>
  </si>
  <si>
    <t>Electrical engineering | Mechanical engineering | Chemical engineering | Civil engineering</t>
  </si>
  <si>
    <t>https://www.accessengineeringlibrary.com/content/book/9781260117974</t>
  </si>
  <si>
    <t>Upskilling Imperative: 5 Ways to Make Learning Core to the Way We Work, 1st Edition</t>
  </si>
  <si>
    <t>Shelley Osborne</t>
  </si>
  <si>
    <t>Employee training</t>
  </si>
  <si>
    <t>https://www.accessengineeringlibrary.com/content/book/9781260466683</t>
  </si>
  <si>
    <t>Operations Engineering and Management: Concepts, Analytics, and Principles for Improvement, 1st Edition</t>
  </si>
  <si>
    <t>Seyed M. R. Iravani</t>
  </si>
  <si>
    <t>Operations management | Production engineering | Process engineering</t>
  </si>
  <si>
    <t>Engineering management | Industrial engineering</t>
  </si>
  <si>
    <t>https://www.accessengineeringlibrary.com/content/book/9781260461831</t>
  </si>
  <si>
    <t>Quantum Computing: A Beginner's Introduction, 1st Edition</t>
  </si>
  <si>
    <t>Parag K. Lala Ph.D.</t>
  </si>
  <si>
    <t>Quantum computing | Solid mechanics | Structural engineering</t>
  </si>
  <si>
    <t>Computer engineering | Computer science | Civil engineering | Mechanical engineering</t>
  </si>
  <si>
    <t>https://www.accessengineeringlibrary.com/content/book/9781260123111</t>
  </si>
  <si>
    <t>Trenchless Technology: Pipeline and Utility Design, Construction, and Renewal, 2nd Edition</t>
  </si>
  <si>
    <t>Dr. Mohammad Najafi</t>
  </si>
  <si>
    <t>Construction engineering | Infrastructure | Pressure vessels and piping</t>
  </si>
  <si>
    <t>https://www.accessengineeringlibrary.com/content/book/9781260458732</t>
  </si>
  <si>
    <t>Energy Systems Engineering: Evaluation and Implementation, Second Edition</t>
  </si>
  <si>
    <t>Francis M. Vanek</t>
  </si>
  <si>
    <t>https://www.accessengineeringlibrary.com/content/book/9780071787789</t>
  </si>
  <si>
    <t>Nalco Guide to Cooling Water Systems Failure Analysis, 2nd Edition</t>
  </si>
  <si>
    <t>Nalco</t>
  </si>
  <si>
    <t>Materials applications | Material properties | Materials</t>
  </si>
  <si>
    <t>https://www.accessengineeringlibrary.com/content/book/9780071803472</t>
  </si>
  <si>
    <t>Crucial Conversations Tools for Talking When Stakes Are High, 2nd Edition</t>
  </si>
  <si>
    <t>Kerry Patterson</t>
  </si>
  <si>
    <t>https://www.accessengineeringlibrary.com/content/book/9780071771320</t>
  </si>
  <si>
    <t>Perfect Phrases for Performance Reviews, 2nd Edition</t>
  </si>
  <si>
    <t>Douglas Max</t>
  </si>
  <si>
    <t>Business communication | Business management | Human resource management</t>
  </si>
  <si>
    <t>https://www.accessengineeringlibrary.com/content/book/9780071745079</t>
  </si>
  <si>
    <t>Fluid Mechanics with Civil Engineering Applications, 11th Edition</t>
  </si>
  <si>
    <t>https://www.accessengineeringlibrary.com/content/book/9781264787296</t>
  </si>
  <si>
    <t>World-Class Warehousing and Material Handling, 2nd Edition</t>
  </si>
  <si>
    <t>Dr. Edward H. Frazelle</t>
  </si>
  <si>
    <t>Materials handling | Operations management | Facility management</t>
  </si>
  <si>
    <t>Industrial engineering | Mechanical engineering | Engineering management</t>
  </si>
  <si>
    <t>https://www.accessengineeringlibrary.com/content/book/9780071842822</t>
  </si>
  <si>
    <t>Wastewater Collection Systems Management MoP 7, 6th Edition</t>
  </si>
  <si>
    <t>Engineering economics | Waste engineering | Land development</t>
  </si>
  <si>
    <t>Engineering management | Environmental engineering | Civil engineering</t>
  </si>
  <si>
    <t>https://www.accessengineeringlibrary.com/content/book/9780071666633</t>
  </si>
  <si>
    <t>Wastewater Solids Incineration Systems MoP 30, 1st Edition</t>
  </si>
  <si>
    <t>https://www.accessengineeringlibrary.com/content/book/9780071614719</t>
  </si>
  <si>
    <t>Java: A Beginner's Guide, 9th Edition</t>
  </si>
  <si>
    <t>Herbert Schildt</t>
  </si>
  <si>
    <t>Computer programming</t>
  </si>
  <si>
    <t>https://www.accessengineeringlibrary.com/content/book/9781260463552</t>
  </si>
  <si>
    <t>Wireless Networks: Design and Integration for LTE, EVDO, HSPA, and WiMAX, 3rd Edition</t>
  </si>
  <si>
    <t>Clint P.E. Smith</t>
  </si>
  <si>
    <t>Communications engineering</t>
  </si>
  <si>
    <t>https://www.accessengineeringlibrary.com/content/book/9780071819831</t>
  </si>
  <si>
    <t>Working Guide to Process Equipment, Third Edition, Third Edition</t>
  </si>
  <si>
    <t>Norman Lieberman</t>
  </si>
  <si>
    <t>https://www.accessengineeringlibrary.com/content/book/9780071496742</t>
  </si>
  <si>
    <t>Handbook of Chemical Engineering Calculations, 4th Edition</t>
  </si>
  <si>
    <t>https://www.accessengineeringlibrary.com/content/book/9780071768047</t>
  </si>
  <si>
    <t>HANDBOOK OF BIOMEDICAL INSTRUMENTATION, 3rd Edition</t>
  </si>
  <si>
    <t>Dr R. S. Khandpur</t>
  </si>
  <si>
    <t>Biomedical engineering | Electronics engineering | Optical engineering</t>
  </si>
  <si>
    <t>Bioengineering | Electrical engineering</t>
  </si>
  <si>
    <t>https://www.accessengineeringlibrary.com/content/book/9789339205430</t>
  </si>
  <si>
    <t>Transformers, Second Edition</t>
  </si>
  <si>
    <t>BHEL (Bharat Heavy Electricals Limited)</t>
  </si>
  <si>
    <t>https://www.accessengineeringlibrary.com/content/book/9780070483156</t>
  </si>
  <si>
    <t>McGraw-Hill's National Electrical CodeÂ® 2014 Grounding and Earthing Handbook, 1st Edition</t>
  </si>
  <si>
    <t>David R. Stockin</t>
  </si>
  <si>
    <t>Electronics engineering | Power engineering | Materials applications</t>
  </si>
  <si>
    <t>Electrical engineering | Energy engineering | Mechanical engineering | Materials engineering</t>
  </si>
  <si>
    <t>https://www.accessengineeringlibrary.com/content/book/9780071800655</t>
  </si>
  <si>
    <t>Water Reuse: Issues, Technologies, and Applications, 1st Edition</t>
  </si>
  <si>
    <t>Water resources engineering | Waste engineering | Wastewater engineering</t>
  </si>
  <si>
    <t>Civil engineering | Environmental engineering</t>
  </si>
  <si>
    <t>https://www.accessengineeringlibrary.com/content/book/9780071459273</t>
  </si>
  <si>
    <t>Forensic Geotechnical and Foundation Engineering, 2nd Edition</t>
  </si>
  <si>
    <t>Robert W. Day</t>
  </si>
  <si>
    <t>Structural engineering | Geotechnical engineering | Geological engineering</t>
  </si>
  <si>
    <t>https://www.accessengineeringlibrary.com/content/book/9780071761338</t>
  </si>
  <si>
    <t>Essentials of Engineering Thermodynamics: Principles and Applications, 1st Edition</t>
  </si>
  <si>
    <t>Clement Kleinstreuer</t>
  </si>
  <si>
    <t>Mechanical thermodynamics | Chemical thermodynamics</t>
  </si>
  <si>
    <t>https://www.accessengineeringlibrary.com/content/book/9781260467802</t>
  </si>
  <si>
    <t>Standard Handbook of Broadcast Engineering</t>
  </si>
  <si>
    <t>https://www.accessengineeringlibrary.com/content/book/9780071451000</t>
  </si>
  <si>
    <t>Leading the Malcolm Baldrige Way: How World-Class Leaders Align Their Organizations to Deliver Exceptional Results, 1st Edition</t>
  </si>
  <si>
    <t>Kay Kendall</t>
  </si>
  <si>
    <t>Leadership</t>
  </si>
  <si>
    <t>https://www.accessengineeringlibrary.com/content/book/9781259588662</t>
  </si>
  <si>
    <t>Handbook of Petrochemicals Production Processes, 2nd Edition</t>
  </si>
  <si>
    <t>Chemical processes | Petroleum engineering</t>
  </si>
  <si>
    <t>https://www.accessengineeringlibrary.com/content/book/9781259643132</t>
  </si>
  <si>
    <t>Electromagnetic Fields and Waves: Fundamentals of Engineering, 1st Edition</t>
  </si>
  <si>
    <t>Sedki M. Riad Ph.D. P.E.</t>
  </si>
  <si>
    <t>Electronics engineering | Signal processing | Power engineering</t>
  </si>
  <si>
    <t>https://www.accessengineeringlibrary.com/content/book/9781260457148</t>
  </si>
  <si>
    <t>Radar Handbook, 3rd Edition</t>
  </si>
  <si>
    <t>Merrill I. Skolnik</t>
  </si>
  <si>
    <t>https://www.accessengineeringlibrary.com/content/book/9780071485470</t>
  </si>
  <si>
    <t>Handbook of Applied Hydrology, Second Edition</t>
  </si>
  <si>
    <t>Vijay P. Singh, Ph.D., D.Sc., D. Eng. (Hon.), Ph.D. (Hon.), D. Sc. (Hon.), P.E., P.H., Hon. D. WRE, Academician (GFA)</t>
  </si>
  <si>
    <t>Water resources engineering | Sustainability</t>
  </si>
  <si>
    <t>https://www.accessengineeringlibrary.com/content/book/9780071835091</t>
  </si>
  <si>
    <t>Schaum's Outline of Linear Algebra, Sixth Edition</t>
  </si>
  <si>
    <t>Seymour Lipschutz, Ph.D.</t>
  </si>
  <si>
    <t>Linear algebra</t>
  </si>
  <si>
    <t>https://www.accessengineeringlibrary.com/content/book/9781260011449</t>
  </si>
  <si>
    <t>CATIA V5: Macro Programming with Visual Basic Script, 1st Edition</t>
  </si>
  <si>
    <t>Dieter R. Ziethen</t>
  </si>
  <si>
    <t>CATIA</t>
  </si>
  <si>
    <t>Aerospace engineering | Mechanical engineering</t>
  </si>
  <si>
    <t>https://www.accessengineeringlibrary.com/content/book/9780071800020</t>
  </si>
  <si>
    <t>Corrosion Engineering, 1st Edition</t>
  </si>
  <si>
    <t>Pierre R. Roberge</t>
  </si>
  <si>
    <t>Materials applications | Material properties</t>
  </si>
  <si>
    <t>https://www.accessengineeringlibrary.com/content/book/9780071482431</t>
  </si>
  <si>
    <t>Handbook of Corrosion Engineering, 3rd Edition</t>
  </si>
  <si>
    <t>Pierre R. Roberge Ph.D.</t>
  </si>
  <si>
    <t>https://www.accessengineeringlibrary.com/content/book/9781260116977</t>
  </si>
  <si>
    <t>Manager's Guide to Virtual Teams, 1st Edition</t>
  </si>
  <si>
    <t>Kimball Fisher</t>
  </si>
  <si>
    <t>https://www.accessengineeringlibrary.com/content/book/9780071754934</t>
  </si>
  <si>
    <t>Arduino and Raspberry Pi Sensor Projects for the Evil Genius, 1st Edition</t>
  </si>
  <si>
    <t>Robert Chin</t>
  </si>
  <si>
    <t>https://www.accessengineeringlibrary.com/content/book/9781260010893</t>
  </si>
  <si>
    <t>Microchip Fabrication, 6th Edition</t>
  </si>
  <si>
    <t>Peter Van Zant</t>
  </si>
  <si>
    <t>https://www.accessengineeringlibrary.com/content/book/9780071821018</t>
  </si>
  <si>
    <t>Lineman's and Cableman's Handbook, 14th Edition</t>
  </si>
  <si>
    <t>Thomas M. Shoemaker (deceased)</t>
  </si>
  <si>
    <t>https://www.accessengineeringlibrary.com/content/book/9781264268184</t>
  </si>
  <si>
    <t>2018 International Building Code Illustrated Handbook, 1st Edition</t>
  </si>
  <si>
    <t>Douglas W. Thornburg AIA</t>
  </si>
  <si>
    <t>Construction engineering | Structural engineering | Safety engineering</t>
  </si>
  <si>
    <t>Civil engineering | Industrial engineering</t>
  </si>
  <si>
    <t>https://www.accessengineeringlibrary.com/content/book/9781260132298</t>
  </si>
  <si>
    <t>Robotics Technology and Flexible Automation, 2nd Edition</t>
  </si>
  <si>
    <t>S. R. Deb</t>
  </si>
  <si>
    <t>Mechatronics | Electronics engineering | Materials applications</t>
  </si>
  <si>
    <t>Electrical engineering | Mechanical engineering | Materials engineering</t>
  </si>
  <si>
    <t>https://www.accessengineeringlibrary.com/content/book/9780070077911</t>
  </si>
  <si>
    <t>Robot Builder's Bonanza, 5th Edition</t>
  </si>
  <si>
    <t>Gordon McComb</t>
  </si>
  <si>
    <t>Makerspace robotics</t>
  </si>
  <si>
    <t>https://www.accessengineeringlibrary.com/content/book/9781260135015</t>
  </si>
  <si>
    <t>Practical Electronics for Inventors, 4th Edition</t>
  </si>
  <si>
    <t>Paul Scherz</t>
  </si>
  <si>
    <t>https://www.accessengineeringlibrary.com/content/book/9781259587542</t>
  </si>
  <si>
    <t>Schaum's Outline of College Algebra, 5th Edition</t>
  </si>
  <si>
    <t>Dr. Robert E. Moyer</t>
  </si>
  <si>
    <t>Algebra</t>
  </si>
  <si>
    <t>https://www.accessengineeringlibrary.com/content/book/9781260120769</t>
  </si>
  <si>
    <t>Schaum's Outline of Discrete Mathematics, 4th Edition</t>
  </si>
  <si>
    <t>Seymour Lipschutz PhD</t>
  </si>
  <si>
    <t>Discrete math</t>
  </si>
  <si>
    <t>https://www.accessengineeringlibrary.com/content/book/9781264258802</t>
  </si>
  <si>
    <t>Plant Equipment and Maintenance Engineering Handbook, 1st Edition</t>
  </si>
  <si>
    <t>Duncan C. Richardson PE</t>
  </si>
  <si>
    <t>Fluid mechanics | Transport phenomena | Power engineering</t>
  </si>
  <si>
    <t>https://www.accessengineeringlibrary.com/content/book/9780071809894</t>
  </si>
  <si>
    <t>Schaum's Outline of Electromagnetics, 5th Edition</t>
  </si>
  <si>
    <t>Mahmood Nahvi</t>
  </si>
  <si>
    <t>Earth sciences | Physics</t>
  </si>
  <si>
    <t>https://www.accessengineeringlibrary.com/content/book/9781260120974</t>
  </si>
  <si>
    <t>Aircraft Maintenance &amp; Repair, 8th Edition</t>
  </si>
  <si>
    <t>Dr. Ronald Sterkenburg</t>
  </si>
  <si>
    <t>Materials applications | Aircraft | Aircraft systems</t>
  </si>
  <si>
    <t>Materials engineering | Aerospace engineering</t>
  </si>
  <si>
    <t>https://www.accessengineeringlibrary.com/content/book/9781260441055</t>
  </si>
  <si>
    <t>2021 International Building Code Illustrated Handbook, 1st Edition</t>
  </si>
  <si>
    <t>Douglas W. Thornburg AIA CBO</t>
  </si>
  <si>
    <t>https://www.accessengineeringlibrary.com/content/book/9781264270118</t>
  </si>
  <si>
    <t>Building Design and Construction Handbook, Sixth Edition, Sixth Edition</t>
  </si>
  <si>
    <t>Frederick S. Merritt</t>
  </si>
  <si>
    <t>https://www.accessengineeringlibrary.com/content/book/9780070419995</t>
  </si>
  <si>
    <t>Lindenâ€™s Handbook of Batteries, Fourth Edition, Fourth Edition</t>
  </si>
  <si>
    <t>Thomas B. Reddy</t>
  </si>
  <si>
    <t>https://www.accessengineeringlibrary.com/content/book/9780071624213</t>
  </si>
  <si>
    <t>Supply Chain Management Demystified, 1st Edition</t>
  </si>
  <si>
    <t>John M. McKeller</t>
  </si>
  <si>
    <t>https://www.accessengineeringlibrary.com/content/book/9780071805124</t>
  </si>
  <si>
    <t>Microwave Transmission Networks: Planning, Design, and Deployment, 2nd Edition</t>
  </si>
  <si>
    <t>Harvey Lehpamer</t>
  </si>
  <si>
    <t>https://www.accessengineeringlibrary.com/content/book/9780071701228</t>
  </si>
  <si>
    <t>Environmental Biotechnology: Principles and Applications, 2nd Edition</t>
  </si>
  <si>
    <t>Bruce E. Rittmann Ph.D.</t>
  </si>
  <si>
    <t>Waste engineering | Wastewater engineering | Biology</t>
  </si>
  <si>
    <t>Environmental engineering | Bioengineering | Sciences</t>
  </si>
  <si>
    <t>https://www.accessengineeringlibrary.com/content/book/9781260441604</t>
  </si>
  <si>
    <t>Green Electronics Design and Manufacturing: Implementing Lead-Free and RoHS-Compliant Global Products, 1st Edition</t>
  </si>
  <si>
    <t>Sammy G. Shina</t>
  </si>
  <si>
    <t>https://www.accessengineeringlibrary.com/content/book/9780071495943</t>
  </si>
  <si>
    <t>Herb Schildtâ€™s C++ Programming Cookbook</t>
  </si>
  <si>
    <t>Herb Schildt</t>
  </si>
  <si>
    <t>https://www.accessengineeringlibrary.com/content/book/9780071488600</t>
  </si>
  <si>
    <t>Marksâ€™ Standard Handbook for Mechanical Engineers, Eleventh Edition, Revised Edition</t>
  </si>
  <si>
    <t>Eugene A. Avallone</t>
  </si>
  <si>
    <t>https://www.accessengineeringlibrary.com/content/book/9780071428675</t>
  </si>
  <si>
    <t>Coaching Essentials for Managers: The Tools You Need to Ignite Greatness in Each Employee, 1st Edition</t>
  </si>
  <si>
    <t>Sara Canaday</t>
  </si>
  <si>
    <t>Human resource management</t>
  </si>
  <si>
    <t>https://www.accessengineeringlibrary.com/content/book/9781264573585</t>
  </si>
  <si>
    <t>Brownfields: Redeveloping Environmentally Distressed Properties</t>
  </si>
  <si>
    <t>Harold J. Rafson</t>
  </si>
  <si>
    <t>https://www.accessengineeringlibrary.com/content/book/9780070527683</t>
  </si>
  <si>
    <t>Effective Coaching, 2nd Edition</t>
  </si>
  <si>
    <t>Marshall J. Cook</t>
  </si>
  <si>
    <t>https://www.accessengineeringlibrary.com/content/book/9780071771115</t>
  </si>
  <si>
    <t>Emergency Management for Facility and Property Managers, 1st Edition</t>
  </si>
  <si>
    <t>Richard P. Payant Dr.</t>
  </si>
  <si>
    <t>Safety engineering | Construction engineering | Water resources engineering</t>
  </si>
  <si>
    <t>https://www.accessengineeringlibrary.com/content/book/9781259587665</t>
  </si>
  <si>
    <t>Lean Maintenance Repair and Overhaul: Changing the Way You Do Business, 1st Edition</t>
  </si>
  <si>
    <t>Mandyam M. Srinivasan Ph.D.</t>
  </si>
  <si>
    <t>Maintenance engineering | Operations management | Production engineering</t>
  </si>
  <si>
    <t>https://www.accessengineeringlibrary.com/content/book/9780071789943</t>
  </si>
  <si>
    <t>Communication Satellite Antennas: System Architecture, Technology, and Evaluation, 1st Edition</t>
  </si>
  <si>
    <t>Robert Dybdal</t>
  </si>
  <si>
    <t>https://www.accessengineeringlibrary.com/content/book/9780071609180</t>
  </si>
  <si>
    <t>Green Building Bottom Line: The Real Cost of Sustainable Building, 1st Edition</t>
  </si>
  <si>
    <t>Martin Melaver</t>
  </si>
  <si>
    <t>https://www.accessengineeringlibrary.com/content/book/9780071599214</t>
  </si>
  <si>
    <t>Master Handbook of Acoustics, 7th Edition</t>
  </si>
  <si>
    <t>F. Alton Everest</t>
  </si>
  <si>
    <t>Acoustical engineering | Signal processing | Optical engineering</t>
  </si>
  <si>
    <t>Mechanical engineering | Electrical engineering</t>
  </si>
  <si>
    <t>https://www.accessengineeringlibrary.com/content/book/9781260473599</t>
  </si>
  <si>
    <t>Perfect Phrases for Coaching Employee Performance: Hundreds of Ready-to-Use Phrases for Building Employee Engagement and Creating Star Performers, 1st Edition</t>
  </si>
  <si>
    <t>Laura Poole</t>
  </si>
  <si>
    <t>https://www.accessengineeringlibrary.com/content/book/9780071809511</t>
  </si>
  <si>
    <t>McGraw-Hill's National Electrical Code 2011 Handbook, 27th Edition</t>
  </si>
  <si>
    <t>Brian J. McPartland</t>
  </si>
  <si>
    <t>https://www.accessengineeringlibrary.com/content/book/9780071745703</t>
  </si>
  <si>
    <t>Large-Scale Solar Power System Design: An Engineering Guide for Grid-Connected Solar Power Generation, 1st Edition</t>
  </si>
  <si>
    <t>Sustainability | Renewable energy | Power engineering</t>
  </si>
  <si>
    <t>https://www.accessengineeringlibrary.com/content/book/9780071763271</t>
  </si>
  <si>
    <t>Schaum's Outline of Organic Chemistry, 6th Edition</t>
  </si>
  <si>
    <t>Herbert Meislich PhD</t>
  </si>
  <si>
    <t>https://www.accessengineeringlibrary.com/content/book/9781265513320</t>
  </si>
  <si>
    <t>Supportability Engineering Handbook, 1st Edition</t>
  </si>
  <si>
    <t>James V. Jones</t>
  </si>
  <si>
    <t>Maintenance engineering | Systems engineering | Quality engineering</t>
  </si>
  <si>
    <t>Industrial engineering</t>
  </si>
  <si>
    <t>https://www.accessengineeringlibrary.com/content/book/9780071475730</t>
  </si>
  <si>
    <t>Fuzzy Logic: Applications in Artificial Intelligence, Big Data, and Machine Learning, 1st Edition</t>
  </si>
  <si>
    <t>Lefteri H. Tsoukalas</t>
  </si>
  <si>
    <t>Artificial intelligence | Power engineering</t>
  </si>
  <si>
    <t>Computer science | Electrical engineering | Energy engineering | Mechanical engineering</t>
  </si>
  <si>
    <t>https://www.accessengineeringlibrary.com/content/book/9781264675913</t>
  </si>
  <si>
    <t>Toyota Way: 14 Management Principles from the World's Greatest Manufacturer, 2nd Edition</t>
  </si>
  <si>
    <t>Jeffrey K. Liker</t>
  </si>
  <si>
    <t>Production engineering | Quality engineering | Quality management</t>
  </si>
  <si>
    <t>https://www.accessengineeringlibrary.com/content/book/9781260468519</t>
  </si>
  <si>
    <t>Synthetic Fuels Handbook: Properties, Process, and Performance</t>
  </si>
  <si>
    <t>James G. Speight</t>
  </si>
  <si>
    <t>https://www.accessengineeringlibrary.com/content/book/9780071490238</t>
  </si>
  <si>
    <t>Engineering Ethics and Design for Product Safety, 1st Edition</t>
  </si>
  <si>
    <t>Kenneth L. d'Entremont Ph.D. P.E.</t>
  </si>
  <si>
    <t>Safety engineering | Engineering ethics | Production engineering</t>
  </si>
  <si>
    <t>https://www.accessengineeringlibrary.com/content/book/9781260460537</t>
  </si>
  <si>
    <t>Juran's Quality Handbook: The Complete Guide to Performance Excellence, 7th Edition</t>
  </si>
  <si>
    <t>Joseph A. De Feo</t>
  </si>
  <si>
    <t>https://www.accessengineeringlibrary.com/content/book/9781259643613</t>
  </si>
  <si>
    <t>Ethernet in the First Mile: The IEEE 802.3ah EFM Standard</t>
  </si>
  <si>
    <t>Michael Beck</t>
  </si>
  <si>
    <t>https://www.accessengineeringlibrary.com/content/book/9780071455060</t>
  </si>
  <si>
    <t>Additive Manufacturing of Metals: Fundamentals and Testing of 3D and 4D Printing, 1st Edition</t>
  </si>
  <si>
    <t>Hisham A. Abdel-Aal Ph.D.</t>
  </si>
  <si>
    <t>Materials | Production engineering | Quality engineering</t>
  </si>
  <si>
    <t>https://www.accessengineeringlibrary.com/content/book/9781260464344</t>
  </si>
  <si>
    <t>Sustainable Energy Systems Engineering: The Complete Green Building Design Resource, 1st Edition</t>
  </si>
  <si>
    <t>Peter Gevorkian Ph.D. PE</t>
  </si>
  <si>
    <t>https://www.accessengineeringlibrary.com/content/book/9780071473590</t>
  </si>
  <si>
    <t>Programming with STM32: Getting Started with the Nucleo Board and C/C++, 1st Edition</t>
  </si>
  <si>
    <t>Donald Norris</t>
  </si>
  <si>
    <t>https://www.accessengineeringlibrary.com/content/book/9781260031317</t>
  </si>
  <si>
    <t>2.5G MOBILE NETWORKS: GPRS and EDGE</t>
  </si>
  <si>
    <t>Sumit Kasera</t>
  </si>
  <si>
    <t>https://www.accessengineeringlibrary.com/content/book/9780070656925</t>
  </si>
  <si>
    <t>Make Your Own PCBs with EAGLE: From Schematic Designs to Finished Boards</t>
  </si>
  <si>
    <t>https://www.accessengineeringlibrary.com/content/book/9780071819251</t>
  </si>
  <si>
    <t>Laser Guidebook, Second Edition, Second Edition</t>
  </si>
  <si>
    <t>Jeff Hecht</t>
  </si>
  <si>
    <t>https://www.accessengineeringlibrary.com/content/book/9780071359672</t>
  </si>
  <si>
    <t>Electronic Instrument Handbook, 3rd Edition</t>
  </si>
  <si>
    <t>Clyde F. Coombs Jr.</t>
  </si>
  <si>
    <t>https://www.accessengineeringlibrary.com/content/book/9780070126183</t>
  </si>
  <si>
    <t>Understanding Earthquake Disasters, 1st Edition</t>
  </si>
  <si>
    <t>Amita (nee Amita Agarwal) Sinvhal</t>
  </si>
  <si>
    <t>Geotechnical engineering | Structural engineering</t>
  </si>
  <si>
    <t>https://www.accessengineeringlibrary.com/content/book/9780070144569</t>
  </si>
  <si>
    <t>Dimensioning and Tolerancing Handbook, 1st Edition</t>
  </si>
  <si>
    <t>Paul Drake Jr.</t>
  </si>
  <si>
    <t>Production engineering | Quality engineering | Machine design</t>
  </si>
  <si>
    <t>Industrial engineering | Mechanical engineering</t>
  </si>
  <si>
    <t>https://www.accessengineeringlibrary.com/content/book/9780070181311</t>
  </si>
  <si>
    <t>Nuclear Chemical Engineering, 2nd Edition</t>
  </si>
  <si>
    <t>Manson Benedict Ph.D.</t>
  </si>
  <si>
    <t>Nuclear engineering | Nuclear chemical engineering | Fuels</t>
  </si>
  <si>
    <t>https://www.accessengineeringlibrary.com/content/book/9780070045316</t>
  </si>
  <si>
    <t>Masonry and Concrete, 1st Edition</t>
  </si>
  <si>
    <t>Christine Beall</t>
  </si>
  <si>
    <t>https://www.accessengineeringlibrary.com/content/book/9780070067066</t>
  </si>
  <si>
    <t>Standard Handbook of Audio Engineering, 2nd Edition</t>
  </si>
  <si>
    <t>Jerry Whitaker</t>
  </si>
  <si>
    <t>https://www.accessengineeringlibrary.com/content/book/9780070067172</t>
  </si>
  <si>
    <t>System on Package: Miniaturization of the Entire System, 1st Edition</t>
  </si>
  <si>
    <t>Rao R. Tummala</t>
  </si>
  <si>
    <t>Electronics engineering | Materials applications | Communications engineering</t>
  </si>
  <si>
    <t>https://www.accessengineeringlibrary.com/content/book/9780071459068</t>
  </si>
  <si>
    <t>CNC Programming Using Fanuc Custom Macro B, 1st Edition</t>
  </si>
  <si>
    <t>S. K. Sinha</t>
  </si>
  <si>
    <t>Â©2010</t>
  </si>
  <si>
    <t>https://www.accessengineeringlibrary.com/content/book/9780071713320</t>
  </si>
  <si>
    <t>McGraw Hill's National Electrical Code 2020 Handbook, 30th Edition</t>
  </si>
  <si>
    <t>https://www.accessengineeringlibrary.com/content/book/9781260474800</t>
  </si>
  <si>
    <t>Civil Engineering Formulas, 2nd Edition</t>
  </si>
  <si>
    <t>Tyler G. Hicks</t>
  </si>
  <si>
    <t>https://www.accessengineeringlibrary.com/content/book/9780071614696</t>
  </si>
  <si>
    <t>Handbook of Mechanical Engineering Calculations, 2nd Edition</t>
  </si>
  <si>
    <t>Mechanical engineering</t>
  </si>
  <si>
    <t>https://www.accessengineeringlibrary.com/content/book/9780071458863</t>
  </si>
  <si>
    <t>Modeling of Asphalt Concrete, 1st Edition</t>
  </si>
  <si>
    <t>Y. Richard Kim</t>
  </si>
  <si>
    <t>Construction engineering | Materials | Materials applications</t>
  </si>
  <si>
    <t>Civil engineering | Materials engineering</t>
  </si>
  <si>
    <t>https://www.accessengineeringlibrary.com/content/book/9780071464628</t>
  </si>
  <si>
    <t>Schaum's Outline of Engineering Mechanics: Dynamics, 7th Edition</t>
  </si>
  <si>
    <t>Merle C. Potter</t>
  </si>
  <si>
    <t>https://www.accessengineeringlibrary.com/content/book/9781260462869</t>
  </si>
  <si>
    <t>Welding Licensing Exam Study Guide, 2nd Edition</t>
  </si>
  <si>
    <t>Mark R. Miller</t>
  </si>
  <si>
    <t>https://www.accessengineeringlibrary.com/content/book/9781260461466</t>
  </si>
  <si>
    <t>Soil Mechanics and Foundation Engineering: Fundamentals and Applications, 1st Edition</t>
  </si>
  <si>
    <t>Dr. Nagaratnam Sivakugan</t>
  </si>
  <si>
    <t>Structural engineering | Geotechnical engineering | Construction engineering</t>
  </si>
  <si>
    <t>https://www.accessengineeringlibrary.com/content/book/9781260468489</t>
  </si>
  <si>
    <t>Radiant Heating and Cooling Handbook, 1st Edition</t>
  </si>
  <si>
    <t>Richard D. Watson</t>
  </si>
  <si>
    <t>Materials applications | Heating ventilation and air conditioning | Transport phenomena</t>
  </si>
  <si>
    <t>Materials engineering | Mechanical engineering | Chemical engineering</t>
  </si>
  <si>
    <t>https://www.accessengineeringlibrary.com/content/book/9780070684997</t>
  </si>
  <si>
    <t>Global Project Management Handbook: Planning, Organizing, and Controlling International Projects, 2nd Edition</t>
  </si>
  <si>
    <t>David I. Cleland</t>
  </si>
  <si>
    <t>Project management | Operations management</t>
  </si>
  <si>
    <t>https://www.accessengineeringlibrary.com/content/book/9780071460453</t>
  </si>
  <si>
    <t>Frontiers in Antennas: Next Generation Design &amp; Engineering, 1st Edition</t>
  </si>
  <si>
    <t>Frank B. Gross</t>
  </si>
  <si>
    <t>https://www.accessengineeringlibrary.com/content/book/9780071637930</t>
  </si>
  <si>
    <t>Theory of Constraints Handbook, 1st Edition</t>
  </si>
  <si>
    <t>James F. Cox III Ph.D CFPIM CIRM</t>
  </si>
  <si>
    <t>Operations management | Production engineering | Project management</t>
  </si>
  <si>
    <t>https://www.accessengineeringlibrary.com/content/book/9780071665544</t>
  </si>
  <si>
    <t>CATIA Core Tools: Computer Aided Three-Dimensional Interactive Application, 1st Edition</t>
  </si>
  <si>
    <t>Michel Michaud</t>
  </si>
  <si>
    <t>https://www.accessengineeringlibrary.com/content/book/9780071700269</t>
  </si>
  <si>
    <t>Power System Stability and Control, 2nd Edition</t>
  </si>
  <si>
    <t>Prabha S. Kundur</t>
  </si>
  <si>
    <t>https://www.accessengineeringlibrary.com/content/book/9781260473544</t>
  </si>
  <si>
    <t>Distillation Operation, 1st Edition</t>
  </si>
  <si>
    <t>Henry Z. Kister</t>
  </si>
  <si>
    <t>Chemical processing equipment | Chemical processes</t>
  </si>
  <si>
    <t>https://www.accessengineeringlibrary.com/content/book/9780070349100</t>
  </si>
  <si>
    <t>Modern Optical Engineering: The Design of Optical Systems, 4th Edition</t>
  </si>
  <si>
    <t>Warren J. Smith</t>
  </si>
  <si>
    <t>Optical engineering | Material properties</t>
  </si>
  <si>
    <t>https://www.accessengineeringlibrary.com/content/book/9780071476874</t>
  </si>
  <si>
    <t>Fundamentals of Engineering FE Civil All-in-One Exam Guide, 2nd Edition</t>
  </si>
  <si>
    <t>Indranil Goswami Ph.D. P.E.</t>
  </si>
  <si>
    <t>Structural engineering | Solid mechanics | Fluid mechanics</t>
  </si>
  <si>
    <t>Civil engineering | Mechanical engineering | Chemical engineering</t>
  </si>
  <si>
    <t>https://www.accessengineeringlibrary.com/content/book/9781266161117</t>
  </si>
  <si>
    <t>McGraw Hill's National Electrical Safety Code (NESC) 2023 Handbook, 1st Edition</t>
  </si>
  <si>
    <t>David J. Marne P.E. B.S.E.E.</t>
  </si>
  <si>
    <t>https://www.accessengineeringlibrary.com/content/book/9781264257188</t>
  </si>
  <si>
    <t>Aircraft Powerplants: Powerplant Certification, 10th Edition</t>
  </si>
  <si>
    <t>Thomas W. Wild Ph.D.</t>
  </si>
  <si>
    <t>Power engineering | Aircraft | Fluid mechanics</t>
  </si>
  <si>
    <t>Electrical engineering | Energy engineering | Mechanical engineering | Aerospace engineering | Chemical engineering | Civil engineering</t>
  </si>
  <si>
    <t>https://www.accessengineeringlibrary.com/content/book/9781264564460</t>
  </si>
  <si>
    <t>Structural Load Determination: 2024 IBC and ASCE/SEI 7-22, 1st Edition</t>
  </si>
  <si>
    <t>David A. Fanella Ph.D. S.E. P.E. F.ASCE F.SEI F.ACI</t>
  </si>
  <si>
    <t>https://www.accessengineeringlibrary.com/content/book/9781264961702</t>
  </si>
  <si>
    <t>Rain, Snow, and Ice Loads: Time-Saving Methods Using the 2018 IBC and ASCE/SEI 7-16, 1st Edition</t>
  </si>
  <si>
    <t>David A. Fanella</t>
  </si>
  <si>
    <t>Structural engineering | Solid mechanics | Construction engineering</t>
  </si>
  <si>
    <t>https://www.accessengineeringlibrary.com/content/book/9781260461527</t>
  </si>
  <si>
    <t>Principles of Computer Security: CompTIA Security+ and Beyond (Exam SY0-601), 6th Edition</t>
  </si>
  <si>
    <t>Dr. Wm. Arthur Conklin CompTIA Security+ CISSP GICSP GRID GCIP GCFA GCIA</t>
  </si>
  <si>
    <t>Security engineering | Computer security | Communications engineering</t>
  </si>
  <si>
    <t>Industrial engineering | Computer engineering | Electrical engineering</t>
  </si>
  <si>
    <t>https://www.accessengineeringlibrary.com/content/book/9781260474312</t>
  </si>
  <si>
    <t>Distillation Design, 1st Edition</t>
  </si>
  <si>
    <t>Chemical processes | Chemical processing equipment | Fluid mechanics</t>
  </si>
  <si>
    <t>https://www.accessengineeringlibrary.com/content/book/9780070349094</t>
  </si>
  <si>
    <t>Practical Optical System Layout: And Use of Stock Lenses, 1st Edition</t>
  </si>
  <si>
    <t>https://www.accessengineeringlibrary.com/content/book/9780070592544</t>
  </si>
  <si>
    <t>Design for Six Sigma: A Roadmap for Product Development, 2nd Edition</t>
  </si>
  <si>
    <t>Kai Yang</t>
  </si>
  <si>
    <t>https://www.accessengineeringlibrary.com/content/book/9780071547673</t>
  </si>
  <si>
    <t>Switching Power Supply Design, 3rd Edition</t>
  </si>
  <si>
    <t>Abraham Pressman</t>
  </si>
  <si>
    <t>https://www.accessengineeringlibrary.com/content/book/9780071482721</t>
  </si>
  <si>
    <t>Mechanical Design Handbook, Measurement, Analysis, and Control of Dynamic Systems, 2nd Edition</t>
  </si>
  <si>
    <t>Harold Rothbart</t>
  </si>
  <si>
    <t>Machine design | Solid mechanics | Materials applications</t>
  </si>
  <si>
    <t>Mechanical engineering | Civil engineering | Materials engineering</t>
  </si>
  <si>
    <t>https://www.accessengineeringlibrary.com/content/book/9780071466363</t>
  </si>
  <si>
    <t>Entrepreneurial Finance: Finance and Business Strategies for the Serious Entrepreneur, 4th Edition</t>
  </si>
  <si>
    <t>Steven Rogers</t>
  </si>
  <si>
    <t>Entrepreneurship | Finance | Engineering economics</t>
  </si>
  <si>
    <t>https://www.accessengineeringlibrary.com/content/book/9781260461442</t>
  </si>
  <si>
    <t>Electrical Power Distribution, 1st Edition</t>
  </si>
  <si>
    <t>TETRA TECH</t>
  </si>
  <si>
    <t>Power engineering | Human resource management | Solid mechanics</t>
  </si>
  <si>
    <t>Electrical engineering | Energy engineering | Mechanical engineering | Business skills | Civil engineering</t>
  </si>
  <si>
    <t>https://www.accessengineeringlibrary.com/content/book/9780071333016</t>
  </si>
  <si>
    <t>Site Planning and Design Handbook, 1st Edition</t>
  </si>
  <si>
    <t>Thomas H. Russ</t>
  </si>
  <si>
    <t>Land development | Geological engineering | Sustainability</t>
  </si>
  <si>
    <t>https://www.accessengineeringlibrary.com/content/book/9780071377843</t>
  </si>
  <si>
    <t>Construction Planning, Equipment, and Methods, 10th Edition</t>
  </si>
  <si>
    <t>The late Robert L. Peurifoy</t>
  </si>
  <si>
    <t>Construction engineering</t>
  </si>
  <si>
    <t>https://www.accessengineeringlibrary.com/content/book/9781264278725</t>
  </si>
  <si>
    <t>Schaum's Outline of Differential Equations, 5th Edition</t>
  </si>
  <si>
    <t>Richard Bronson Ph.D.</t>
  </si>
  <si>
    <t>https://www.accessengineeringlibrary.com/content/book/9781264258826</t>
  </si>
  <si>
    <t>Water Quality Control Handbook, 2nd Edition</t>
  </si>
  <si>
    <t>E. Roberts Alley</t>
  </si>
  <si>
    <t>Waste engineering | Wastewater engineering | Pollution</t>
  </si>
  <si>
    <t>https://www.accessengineeringlibrary.com/content/book/9780071467605</t>
  </si>
  <si>
    <t>Mass Timber Buildings and the IBCÂ®, 2021 Edition, 1st Edition</t>
  </si>
  <si>
    <t>International Code Council, American Wood Council</t>
  </si>
  <si>
    <t>Construction engineering | Construction management | Materials</t>
  </si>
  <si>
    <t>https://www.accessengineeringlibrary.com/content/book/9781265164348</t>
  </si>
  <si>
    <t>Flood and Tsunami Loads: Time-Saving Methods Using the 2018 IBC and ASCE/SEI 7-16, 1st Edition</t>
  </si>
  <si>
    <t>https://www.accessengineeringlibrary.com/content/book/9781260461503</t>
  </si>
  <si>
    <t>Electric Motor Handbook, 1st Edition</t>
  </si>
  <si>
    <t>James L. Kirtley Jr.</t>
  </si>
  <si>
    <t>https://www.accessengineeringlibrary.com/content/book/9780070359710</t>
  </si>
  <si>
    <t>Design of Reinforced Masonry Structures, 2nd Edition</t>
  </si>
  <si>
    <t>Narendra Taly Ph.D. P.E. F.ASCE</t>
  </si>
  <si>
    <t>https://www.accessengineeringlibrary.com/content/book/9780071475556</t>
  </si>
  <si>
    <t>Electric Vehicle Engineering, 1st Edition</t>
  </si>
  <si>
    <t>Per Enge Ph.D. M.S. B.S.</t>
  </si>
  <si>
    <t>Power engineering | Transportation engineering | Sustainability</t>
  </si>
  <si>
    <t>Electrical engineering | Energy engineering | Mechanical engineering | Civil engineering | Environmental engineering</t>
  </si>
  <si>
    <t>https://www.accessengineeringlibrary.com/content/book/9781260464078</t>
  </si>
  <si>
    <t>Civil Engineering PE Practice Exams: Breadth and Depth, 2nd Edition</t>
  </si>
  <si>
    <t>Dr. Indranil Goswami Ph.D. P.E.</t>
  </si>
  <si>
    <t>https://www.accessengineeringlibrary.com/content/book/9781260466928</t>
  </si>
  <si>
    <t>Hydraulic Design Handbook, 1st Edition</t>
  </si>
  <si>
    <t>https://www.accessengineeringlibrary.com/content/book/9780070411524</t>
  </si>
  <si>
    <t>Hybrid Electric Vehicle Design and Control: Intelligent Omnidirectional Hybrids, 1st Edition</t>
  </si>
  <si>
    <t>Yangsheng Xu</t>
  </si>
  <si>
    <t>Power engineering | Transportation engineering</t>
  </si>
  <si>
    <t>https://www.accessengineeringlibrary.com/content/book/9780071826839</t>
  </si>
  <si>
    <t>Handbook of Switchgears, 1st Edition</t>
  </si>
  <si>
    <t>Bharat Heavy Electricals Limited</t>
  </si>
  <si>
    <t>https://www.accessengineeringlibrary.com/content/book/9780071476966</t>
  </si>
  <si>
    <t>Phase-Locked Loops: Design, Simulation, and Applications, 6th Edition</t>
  </si>
  <si>
    <t>Roland E. Best</t>
  </si>
  <si>
    <t>https://www.accessengineeringlibrary.com/content/book/9780071493758</t>
  </si>
  <si>
    <t>Practical Antenna Handbook, 5th Edition</t>
  </si>
  <si>
    <t>Joseph J. Carr</t>
  </si>
  <si>
    <t>https://www.accessengineeringlibrary.com/content/book/9780071639583</t>
  </si>
  <si>
    <t>Transport Phenomena for Biological and Agricultural Engineers: A Problem-Based Approach, 1st Edition</t>
  </si>
  <si>
    <t>Praveen Kolar PhD</t>
  </si>
  <si>
    <t>Transport phenomena | Fluid mechanics | Heat transfer</t>
  </si>
  <si>
    <t>Chemical engineering | Civil engineering | Mechanical engineering | Sciences</t>
  </si>
  <si>
    <t>https://www.accessengineeringlibrary.com/content/book/9781264268221</t>
  </si>
  <si>
    <t>Breakthrough Improvement with QI Macros and ExcelÂ®: Finding the Invisible Low-Hanging Fruit, 1st Edition</t>
  </si>
  <si>
    <t>Jay Arthur</t>
  </si>
  <si>
    <t>https://www.accessengineeringlibrary.com/content/book/9780071822831</t>
  </si>
  <si>
    <t>Forensic Structural Engineering Handbook, Second Edition, Editor Edition</t>
  </si>
  <si>
    <t>Robert T. Ratay</t>
  </si>
  <si>
    <t>https://www.accessengineeringlibrary.com/content/book/9780071498845</t>
  </si>
  <si>
    <t>Digital Analysis of Remotely Sensed Imagery, 1st Edition</t>
  </si>
  <si>
    <t>Jay Gao</t>
  </si>
  <si>
    <t>Signal processing | Artificial intelligence | Communications engineering</t>
  </si>
  <si>
    <t>Electrical engineering | Computer science</t>
  </si>
  <si>
    <t>https://www.accessengineeringlibrary.com/content/book/9780071604659</t>
  </si>
  <si>
    <t>Existing Sewer Evaluation and Rehabilitation: WEF Manual of Practice No. FD-6 ASCE/EWRI Manuals and Reports on Engineering Practice No. 62, 3rd Edition</t>
  </si>
  <si>
    <t>https://www.accessengineeringlibrary.com/content/book/9780071614757</t>
  </si>
  <si>
    <t>Blade Design and Analysis for Steam Turbines, 1st Edition</t>
  </si>
  <si>
    <t>Dr. Murari P. Singh</t>
  </si>
  <si>
    <t>Power engineering | Solid mechanics | Structural engineering</t>
  </si>
  <si>
    <t>https://www.accessengineeringlibrary.com/content/book/9780071635745</t>
  </si>
  <si>
    <t>Structural Engineering SE All-in-One Exam Guide: Breadth and Depth, 2nd Edition</t>
  </si>
  <si>
    <t>Dave K. Adams P.E. S.E.</t>
  </si>
  <si>
    <t>https://www.accessengineeringlibrary.com/content/book/9781264651764</t>
  </si>
  <si>
    <t>In Vivo Clinical Imaging and Diagnosis, 1st Edition</t>
  </si>
  <si>
    <t>James Tunnell</t>
  </si>
  <si>
    <t>Optical engineering | Biomedical engineering | Biology</t>
  </si>
  <si>
    <t>Electrical engineering | Bioengineering | Sciences</t>
  </si>
  <si>
    <t>https://www.accessengineeringlibrary.com/content/book/9780071626835</t>
  </si>
  <si>
    <t>Toyota Way Fieldbook, 1st Edition</t>
  </si>
  <si>
    <t>Quality engineering | Production engineering | Quality management</t>
  </si>
  <si>
    <t>https://www.accessengineeringlibrary.com/content/book/9780071448932</t>
  </si>
  <si>
    <t>Carbon Nano Forms and Applications, 1st Edition</t>
  </si>
  <si>
    <t>Maheshwar Sharon</t>
  </si>
  <si>
    <t>Materials | Power engineering</t>
  </si>
  <si>
    <t>Materials engineering | Electrical engineering | Energy engineering | Mechanical engineering</t>
  </si>
  <si>
    <t>https://www.accessengineeringlibrary.com/content/book/9780071639606</t>
  </si>
  <si>
    <t>PMP Project Management Professional All-in-One Exam Guide, 1st Edition</t>
  </si>
  <si>
    <t>Joseph Phillips PMP PMI-ACPÂ® PSMÂ® ITILÂ® CompTIA Project+â„˘ CompTIA CTT+â„˘</t>
  </si>
  <si>
    <t>https://www.accessengineeringlibrary.com/content/book/9781260467475</t>
  </si>
  <si>
    <t>Crucial Conversations: Tools for Talking When Stakes are High, 3rd Edition</t>
  </si>
  <si>
    <t>Joseph Grenny</t>
  </si>
  <si>
    <t>https://www.accessengineeringlibrary.com/content/book/9781260474183</t>
  </si>
  <si>
    <t>Bioreactors: Analysis and Design, 1st Edition</t>
  </si>
  <si>
    <t>Professor Tapobrata Panda</t>
  </si>
  <si>
    <t>Biochemical engineering</t>
  </si>
  <si>
    <t>Bioengineering | Chemical engineering</t>
  </si>
  <si>
    <t>https://www.accessengineeringlibrary.com/content/book/9780070704244</t>
  </si>
  <si>
    <t>Wire Bonding in Microelectronics, 3rd Edition</t>
  </si>
  <si>
    <t>George Harman</t>
  </si>
  <si>
    <t>Materials applications | Production engineering | Electronics engineering</t>
  </si>
  <si>
    <t>https://www.accessengineeringlibrary.com/content/book/9780071476232</t>
  </si>
  <si>
    <t>Handbook of Optics: Volume V â€“ Atmospheric Optics, Modulators, Fiber Optics, X-Ray and Neutron Optics, 3rd Edition</t>
  </si>
  <si>
    <t>https://www.accessengineeringlibrary.com/content/book/9780071633130</t>
  </si>
  <si>
    <t>Switchmode Power Supply Handbook, 3rd Edition</t>
  </si>
  <si>
    <t>Keith Billings</t>
  </si>
  <si>
    <t>https://www.accessengineeringlibrary.com/content/book/9780071639712</t>
  </si>
  <si>
    <t>Java: The Complete Reference, 12th Edition</t>
  </si>
  <si>
    <t>https://www.accessengineeringlibrary.com/content/book/9781260463415</t>
  </si>
  <si>
    <t>Mechanics of Asphalt: Microstructure and Micromechanics, 1st Edition</t>
  </si>
  <si>
    <t>Linbing Wang</t>
  </si>
  <si>
    <t>Materials applications | Construction engineering | Materials</t>
  </si>
  <si>
    <t>https://www.accessengineeringlibrary.com/content/book/9780071498548</t>
  </si>
  <si>
    <t>Project Management: Strategic Design and Implementation, 5th Edition</t>
  </si>
  <si>
    <t>https://www.accessengineeringlibrary.com/content/book/9780071471602</t>
  </si>
  <si>
    <t>Vibrations of Continuous Systems, 1st Edition</t>
  </si>
  <si>
    <t>Arthur W. Leissa</t>
  </si>
  <si>
    <t>https://www.accessengineeringlibrary.com/content/book/9780071714792</t>
  </si>
  <si>
    <t>Information Technology in Water and Wastewater Utilities: WEF MoP No. 33, 1st Edition</t>
  </si>
  <si>
    <t>Information technology | Waste engineering | Wastewater engineering</t>
  </si>
  <si>
    <t>Computer engineering | Computer science | Environmental engineering</t>
  </si>
  <si>
    <t>https://www.accessengineeringlibrary.com/content/book/9780071737050</t>
  </si>
  <si>
    <t>Structural Wood Design Examples, 2015/2018 Edition, 1st Edition</t>
  </si>
  <si>
    <t>American Wood Council</t>
  </si>
  <si>
    <t>https://www.accessengineeringlibrary.com/content/book/9781265169145</t>
  </si>
  <si>
    <t>Facility Piping Systems Handbook: For Industrial, Commercial, and Healthcare Facilities, 3rd Edition</t>
  </si>
  <si>
    <t>Michael Frankel</t>
  </si>
  <si>
    <t>Water resources engineering | Pressure vessels and piping | Transport phenomena</t>
  </si>
  <si>
    <t>https://www.accessengineeringlibrary.com/content/book/9780071597210</t>
  </si>
  <si>
    <t>Design for Six Sigma for Service, 1st Edition</t>
  </si>
  <si>
    <t>https://www.accessengineeringlibrary.com/content/book/9780071445559</t>
  </si>
  <si>
    <t>Satellite Communications, 4th Edition</t>
  </si>
  <si>
    <t>Dennis Roddy</t>
  </si>
  <si>
    <t>Communications engineering | Signal processing | Electronics engineering</t>
  </si>
  <si>
    <t>https://www.accessengineeringlibrary.com/content/book/9780071462983</t>
  </si>
  <si>
    <t>Mechanisms and Mechanical Devices Sourcebook, 5th Edition</t>
  </si>
  <si>
    <t>Machine design</t>
  </si>
  <si>
    <t>https://www.accessengineeringlibrary.com/content/book/9780071704427</t>
  </si>
  <si>
    <t>Ethics in Civil and Structural Engineering: Professional Responsibility and Standard of Care, 1st Edition</t>
  </si>
  <si>
    <t>Dave K. Adams</t>
  </si>
  <si>
    <t>Engineering ethics | Civil engineering</t>
  </si>
  <si>
    <t>https://www.accessengineeringlibrary.com/content/book/9781260463118</t>
  </si>
  <si>
    <t>Transport Phenomena in Biomedical Engineering: Artifical organ Design and Development, and Tissue Engineering, 1st Edition</t>
  </si>
  <si>
    <t>Kal Renganathan Sharma</t>
  </si>
  <si>
    <t>Transport phenomena | Production engineering | Materials applications</t>
  </si>
  <si>
    <t>Chemical engineering | Industrial engineering | Materials engineering</t>
  </si>
  <si>
    <t>https://www.accessengineeringlibrary.com/content/book/9780071663977</t>
  </si>
  <si>
    <t>Drucker Lectures: Essential Lessons on Management, Society and Economy, 1st Edition</t>
  </si>
  <si>
    <t>Rick Wartzman</t>
  </si>
  <si>
    <t>https://www.accessengineeringlibrary.com/content/book/9780071700450</t>
  </si>
  <si>
    <t>Power Integrity: Measuring, Optimizing, and Troubleshooting Power Related Parameters in Electronics Systems, 1st Edition</t>
  </si>
  <si>
    <t>Steven M. Sandler</t>
  </si>
  <si>
    <t>https://www.accessengineeringlibrary.com/content/book/9780071830997</t>
  </si>
  <si>
    <t>Hardware Implementation of Finite-Field Arithmetic, 1st Edition</t>
  </si>
  <si>
    <t>Jean-Pierre Deschamps</t>
  </si>
  <si>
    <t>Circuit design | Logic design | Signal processing</t>
  </si>
  <si>
    <t>Electrical engineering | Computer engineering</t>
  </si>
  <si>
    <t>https://www.accessengineeringlibrary.com/content/book/9780071545815</t>
  </si>
  <si>
    <t>Chemical Process and Design Handbook, 1st Edition</t>
  </si>
  <si>
    <t>Chemical processes | Production engineering</t>
  </si>
  <si>
    <t>Chemical engineering | Industrial engineering</t>
  </si>
  <si>
    <t>https://www.accessengineeringlibrary.com/content/book/9780071374330</t>
  </si>
  <si>
    <t>Engineering Guide to LEED - New Construction: Sustainable Construction for Engineers, 1st Edition</t>
  </si>
  <si>
    <t>Liv Haselbach</t>
  </si>
  <si>
    <t>Sustainability | Construction engineering | Water resources engineering</t>
  </si>
  <si>
    <t>https://www.accessengineeringlibrary.com/content/book/9780071489935</t>
  </si>
  <si>
    <t>Presentation Secrets of Steve Jobs: How to Be Insanely Great in Front of Any Audience, 1st Edition</t>
  </si>
  <si>
    <t>Carmine Gallo</t>
  </si>
  <si>
    <t>https://www.accessengineeringlibrary.com/content/book/9780071636087</t>
  </si>
  <si>
    <t>Solar Hydrogen Generation: Transition Metal Oxides in Water Photoelectrolysis, 1st Edition</t>
  </si>
  <si>
    <t>Jinghua Guo Ph.D.</t>
  </si>
  <si>
    <t>Materials applications | Chemical processes | Optical engineering</t>
  </si>
  <si>
    <t>Materials engineering | Chemical engineering | Electrical engineering</t>
  </si>
  <si>
    <t>https://www.accessengineeringlibrary.com/content/book/9780071701266</t>
  </si>
  <si>
    <t>Exergy Tables: A Comprehensive Set of Exergy Values to Streamline Energy Efficiency Analysis, 1st Edition</t>
  </si>
  <si>
    <t>Lingyan Deng PhD</t>
  </si>
  <si>
    <t>https://www.accessengineeringlibrary.com/content/book/9781264715725</t>
  </si>
  <si>
    <t>Automation Advantage: Embrace the Future of Productivity and Improve Speed, Quality, and Customer Experience Through AI, 1st Edition</t>
  </si>
  <si>
    <t>Bhaskar Ghosh PhD</t>
  </si>
  <si>
    <t>Control engineering</t>
  </si>
  <si>
    <t>https://www.accessengineeringlibrary.com/content/book/9781260473292</t>
  </si>
  <si>
    <t>Seismic Loads: Time-Saving Methods Using the 2018 IBC and ASCE/SEI 7-16, 1st Edition</t>
  </si>
  <si>
    <t>Structural engineering | Systems engineering</t>
  </si>
  <si>
    <t>https://www.accessengineeringlibrary.com/content/book/9781260467390</t>
  </si>
  <si>
    <t>Carrier-Grade VoIP, 3rd Edition</t>
  </si>
  <si>
    <t>Richard Swale</t>
  </si>
  <si>
    <t>https://www.accessengineeringlibrary.com/content/book/9780071826600</t>
  </si>
  <si>
    <t>Construction Waterproofing Handbook, 2nd Edition</t>
  </si>
  <si>
    <t>Michael T. Kubal</t>
  </si>
  <si>
    <t>Construction engineering | Materials applications</t>
  </si>
  <si>
    <t>https://www.accessengineeringlibrary.com/content/book/9780071489737</t>
  </si>
  <si>
    <t>Biofuels Refining and Performance, 1st Edition</t>
  </si>
  <si>
    <t>Fuels | Power engineering | Chemical processes</t>
  </si>
  <si>
    <t>Energy engineering | Electrical engineering | Mechanical engineering | Chemical engineering</t>
  </si>
  <si>
    <t>https://www.accessengineeringlibrary.com/content/book/9780071489706</t>
  </si>
  <si>
    <t>Human Factors and Ergonomics Design Handbook, 3rd Edition</t>
  </si>
  <si>
    <t>Barry Tillman</t>
  </si>
  <si>
    <t>Human factors engineering | Construction engineering | Systems engineering</t>
  </si>
  <si>
    <t>https://www.accessengineeringlibrary.com/content/book/9780071702874</t>
  </si>
  <si>
    <t>Industrial Water Quality, 4th Edition</t>
  </si>
  <si>
    <t>W. Wesley Eckenfelder</t>
  </si>
  <si>
    <t>https://www.accessengineeringlibrary.com/content/book/9780071548663</t>
  </si>
  <si>
    <t>Groundwater Resources: Sustainability, Management, and Restoration, 1st Edition</t>
  </si>
  <si>
    <t>Neven Kresic</t>
  </si>
  <si>
    <t>https://www.accessengineeringlibrary.com/content/book/9780071492737</t>
  </si>
  <si>
    <t>Nanotechnology for Environmental Decontamination, 1st Edition</t>
  </si>
  <si>
    <t>Manoj K. Ram</t>
  </si>
  <si>
    <t>https://www.accessengineeringlibrary.com/content/book/9780071702799</t>
  </si>
  <si>
    <t>Toyota Way: 14 Management Principles from the World's Greatest Manufacturer, 1st Edition</t>
  </si>
  <si>
    <t>Dr. Jeffrey K. Liker</t>
  </si>
  <si>
    <t>https://www.accessengineeringlibrary.com/content/book/9780071392310</t>
  </si>
  <si>
    <t>Wind Loads: Time-Saving Methods Using the 2018 IBC and ASCE/SEI 7-16, 1st Edition</t>
  </si>
  <si>
    <t>David A Fanella</t>
  </si>
  <si>
    <t>https://www.accessengineeringlibrary.com/content/book/9781260467420</t>
  </si>
  <si>
    <t>Fundamentals of Radar Signal Processing, 3rd Edition</t>
  </si>
  <si>
    <t>Mark A. Richards Ph.D.</t>
  </si>
  <si>
    <t>Signal processing | Communications engineering</t>
  </si>
  <si>
    <t>https://www.accessengineeringlibrary.com/content/book/9781260468717</t>
  </si>
  <si>
    <t>Green Supply Chain Management: Product Life Cycle Approach, 1st Edition</t>
  </si>
  <si>
    <t>Hsiao-Fan Wang</t>
  </si>
  <si>
    <t>https://www.accessengineeringlibrary.com/content/book/9780071622837</t>
  </si>
  <si>
    <t>A Working Guide to Process Equipment, 5th Edition</t>
  </si>
  <si>
    <t>Norman P. Lieberman</t>
  </si>
  <si>
    <t>Transport phenomena | Fluid mechanics | Mechanical thermodynamics</t>
  </si>
  <si>
    <t>https://www.accessengineeringlibrary.com/content/book/9781260461664</t>
  </si>
  <si>
    <t>Product Manager's Desk Reference, 3rd Edition</t>
  </si>
  <si>
    <t>Steven Haines</t>
  </si>
  <si>
    <t>Product management | Marketing</t>
  </si>
  <si>
    <t>https://www.accessengineeringlibrary.com/content/book/9781260468540</t>
  </si>
  <si>
    <t>Orlicky's Material Requirements Planning, 4th Edition</t>
  </si>
  <si>
    <t>Carol Ptak</t>
  </si>
  <si>
    <t>Operations management | Materials handling</t>
  </si>
  <si>
    <t>Engineering management | Industrial engineering | Mechanical engineering</t>
  </si>
  <si>
    <t>https://www.accessengineeringlibrary.com/content/book/9781264264575</t>
  </si>
  <si>
    <t>Modular Design for Machine Tools, 1st Edition</t>
  </si>
  <si>
    <t>Yoshimi Ito</t>
  </si>
  <si>
    <t>Materials applications | Production engineering | Structural engineering</t>
  </si>
  <si>
    <t>Materials engineering | Industrial engineering | Civil engineering</t>
  </si>
  <si>
    <t>https://www.accessengineeringlibrary.com/content/book/9780071496605</t>
  </si>
  <si>
    <t>Multivariate Statistical Methods in Quality Management, 1st Edition</t>
  </si>
  <si>
    <t>Statistics | Quality management | Quality engineering</t>
  </si>
  <si>
    <t>Computer science | Mathematics | Engineering management | Industrial engineering</t>
  </si>
  <si>
    <t>https://www.accessengineeringlibrary.com/content/book/9780071432085</t>
  </si>
  <si>
    <t>Water Resources Sustainability, 1st Edition</t>
  </si>
  <si>
    <t>Larry W. Mays Ph.D. P.E. P.H.</t>
  </si>
  <si>
    <t>https://www.accessengineeringlibrary.com/content/book/9780071462303</t>
  </si>
  <si>
    <t>McGraw Hill's Crash Course on the US Building Codes, 1st Edition</t>
  </si>
  <si>
    <t>Richard Racz PE</t>
  </si>
  <si>
    <t>Construction management | Structural engineering | Construction engineering</t>
  </si>
  <si>
    <t>https://www.accessengineeringlibrary.com/content/book/9876543211111</t>
  </si>
  <si>
    <t>Geotechnical Engineering: Soil and Foundation Principles and Practice, 5th Edition</t>
  </si>
  <si>
    <t>R. L. Handy</t>
  </si>
  <si>
    <t>Construction engineering | Geological engineering | Structural engineering</t>
  </si>
  <si>
    <t>https://www.accessengineeringlibrary.com/content/book/9780071481205</t>
  </si>
  <si>
    <t>Pump Handbook, 4th Edition</t>
  </si>
  <si>
    <t>Igor J. Karassik</t>
  </si>
  <si>
    <t>https://www.accessengineeringlibrary.com/content/book/9780071460446</t>
  </si>
  <si>
    <t>Quantitative Phase Imaging of Cells and Tissues, 1st Edition</t>
  </si>
  <si>
    <t>Gabriel Popescu</t>
  </si>
  <si>
    <t>https://www.accessengineeringlibrary.com/content/book/9780071663427</t>
  </si>
  <si>
    <t>Fundamentals and Applications of Renewable Energy, 2nd Edition</t>
  </si>
  <si>
    <t>Mehmet KanoÄźlu</t>
  </si>
  <si>
    <t>https://www.accessengineeringlibrary.com/content/book/9781265079659</t>
  </si>
  <si>
    <t>ALUMINIUM ROLLING: Processes, Principles &amp; Applications, 1st Edition</t>
  </si>
  <si>
    <t>R. V. Singh</t>
  </si>
  <si>
    <t>https://www.accessengineeringlibrary.com/content/book/9780070704442</t>
  </si>
  <si>
    <t>Video Over Wireless, 1st Edition</t>
  </si>
  <si>
    <t>Benny Bing</t>
  </si>
  <si>
    <t>https://www.accessengineeringlibrary.com/content/book/9780071849289</t>
  </si>
  <si>
    <t>Power Quality in Electrical Systems, 1st Edition</t>
  </si>
  <si>
    <t>Alexander Kusko</t>
  </si>
  <si>
    <t>Power engineering | Solid mechanics | Electronics engineering</t>
  </si>
  <si>
    <t>https://www.accessengineeringlibrary.com/content/book/9780071470759</t>
  </si>
  <si>
    <t>Petroleum Fuels Manufacturing Handbook: Including Specialty Products and Sustainable Manufacturing Techniques, 1st Edition</t>
  </si>
  <si>
    <t>Surinder Parkash</t>
  </si>
  <si>
    <t>Fuels | Petroleum engineering | Power engineering</t>
  </si>
  <si>
    <t>Energy engineering | Electrical engineering | Mechanical engineering</t>
  </si>
  <si>
    <t>https://www.accessengineeringlibrary.com/content/book/9780071632409</t>
  </si>
  <si>
    <t>Teach Yourself Electricity and Electronics, 7th Edition</t>
  </si>
  <si>
    <t>Stan Gibilisco</t>
  </si>
  <si>
    <t>https://www.accessengineeringlibrary.com/content/book/9781264441389</t>
  </si>
  <si>
    <t>Modern Plastics Handbook, 1st Edition</t>
  </si>
  <si>
    <t>Materials applications | Chemical processes | Production engineering</t>
  </si>
  <si>
    <t>Materials engineering | Chemical engineering | Industrial engineering</t>
  </si>
  <si>
    <t>https://www.accessengineeringlibrary.com/content/book/9780070267145</t>
  </si>
  <si>
    <t>Sustainability in the Process Industry: Integration and Optimization, 1st Edition</t>
  </si>
  <si>
    <t>JirĂ­ Klemes</t>
  </si>
  <si>
    <t>Sustainability | Water resources engineering | Transport phenomena</t>
  </si>
  <si>
    <t>Energy engineering | Environmental engineering | Civil engineering | Chemical engineering</t>
  </si>
  <si>
    <t>https://www.accessengineeringlibrary.com/content/book/9780071605540</t>
  </si>
  <si>
    <t>McGraw-Hill Machining and Metalworking Handbook, 3rd Edition</t>
  </si>
  <si>
    <t>https://www.accessengineeringlibrary.com/content/book/9780071457873</t>
  </si>
  <si>
    <t>Six Sigma Leader: How Top Executives Will Prevail in the 21st Century, 1st Edition</t>
  </si>
  <si>
    <t>Leadership | Quality management | Quality engineering</t>
  </si>
  <si>
    <t>Business skills | Engineering management | Industrial engineering</t>
  </si>
  <si>
    <t>https://www.accessengineeringlibrary.com/content/book/9780071454087</t>
  </si>
  <si>
    <t>Standard Aircraft Handbook for Mechanics and Technicians, 8th Edition</t>
  </si>
  <si>
    <t>Ronald Sterkenburg</t>
  </si>
  <si>
    <t>Materials applications | Production engineering | Aircraft</t>
  </si>
  <si>
    <t>Materials engineering | Industrial engineering | Aerospace engineering</t>
  </si>
  <si>
    <t>https://www.accessengineeringlibrary.com/content/book/9781260468922</t>
  </si>
  <si>
    <t>Handbook of Plastics Technologies: The Complete Guide to Properties and Performance, 1st Edition</t>
  </si>
  <si>
    <t>https://www.accessengineeringlibrary.com/content/book/9780071460682</t>
  </si>
  <si>
    <t>Open Channel Hydraulics, 3rd Edition</t>
  </si>
  <si>
    <t>Terry W. Sturm Ph.D. P.E. F.ASCE</t>
  </si>
  <si>
    <t>Fluid mechanics | Transport phenomena | Water resources engineering</t>
  </si>
  <si>
    <t>https://www.accessengineeringlibrary.com/content/book/9781260469707</t>
  </si>
  <si>
    <t>Programming the Raspberry Pi: Getting Started with Python, 3rd Edition</t>
  </si>
  <si>
    <t>Makerspace electronics | Python</t>
  </si>
  <si>
    <t>Makerspace | Computer science</t>
  </si>
  <si>
    <t>https://www.accessengineeringlibrary.com/content/book/9781264257355</t>
  </si>
  <si>
    <t>Disassembly Line: Balancing and Modeling, 1st Edition</t>
  </si>
  <si>
    <t>Seamus M. McGovern</t>
  </si>
  <si>
    <t>Production engineering | Artificial intelligence</t>
  </si>
  <si>
    <t>https://www.accessengineeringlibrary.com/content/book/9780071622875</t>
  </si>
  <si>
    <t>Heating Boiler Operator's Manual: Maintenance, Operation, and Repair, 1st Edition</t>
  </si>
  <si>
    <t>Mohammad A. Malek Ph.D. P.E.</t>
  </si>
  <si>
    <t>Mechanical thermodynamics | Pressure vessels and piping | Power engineering</t>
  </si>
  <si>
    <t>Mechanical engineering | Electrical engineering | Energy engineering</t>
  </si>
  <si>
    <t>https://www.accessengineeringlibrary.com/content/book/9780071475228</t>
  </si>
  <si>
    <t>Commercial Aviation Safety, 7th Edition</t>
  </si>
  <si>
    <t>Anthony Lawrenson PhD</t>
  </si>
  <si>
    <t>Transportation engineering | Aeronautics | Safety engineering</t>
  </si>
  <si>
    <t>Civil engineering | Aerospace engineering | Industrial engineering</t>
  </si>
  <si>
    <t>https://www.accessengineeringlibrary.com/content/book/9781264278701</t>
  </si>
  <si>
    <t>Schaum's Outline of Fluid Mechanics, 2nd Edition</t>
  </si>
  <si>
    <t>https://www.accessengineeringlibrary.com/content/book/9781260462845</t>
  </si>
  <si>
    <t>Schaum's Outline of Calculus, 7th Edition</t>
  </si>
  <si>
    <t>Elliott Mendelson Ph.D.</t>
  </si>
  <si>
    <t>https://www.accessengineeringlibrary.com/content/book/9781264258338</t>
  </si>
  <si>
    <t>Handbook of Environmental Engineering Calculations, 2nd Edition</t>
  </si>
  <si>
    <t>C. C. Lee</t>
  </si>
  <si>
    <t>https://www.accessengineeringlibrary.com/content/book/9780071475839</t>
  </si>
  <si>
    <t>Handbook of Die Design, 2nd Edition</t>
  </si>
  <si>
    <t>Ivana Suchy</t>
  </si>
  <si>
    <t>https://www.accessengineeringlibrary.com/content/book/9780071462716</t>
  </si>
  <si>
    <t>Alternative Water Sources and Wastewater Management, 1st Edition</t>
  </si>
  <si>
    <t>E. W. "Bob" Boulware</t>
  </si>
  <si>
    <t>Water resources engineering | Waste engineering | Sustainability</t>
  </si>
  <si>
    <t>https://www.accessengineeringlibrary.com/content/book/9780071719513</t>
  </si>
  <si>
    <t>Nutrient Removal: WEF MoP No. 34, 1st Edition</t>
  </si>
  <si>
    <t>Wastewater engineering | Waste engineering</t>
  </si>
  <si>
    <t>https://www.accessengineeringlibrary.com/content/book/9780071737098</t>
  </si>
  <si>
    <t>Sustainability in Construction: LEED Green Associate Certification Preparation, 1st Edition</t>
  </si>
  <si>
    <t>Husam A. Alshareef</t>
  </si>
  <si>
    <t>https://www.accessengineeringlibrary.com/content/book/9781265012816</t>
  </si>
  <si>
    <t>Maynard's Industrial and Systems Engineering Handbook, 6th Edition</t>
  </si>
  <si>
    <t>Bopaya M. Bidanda</t>
  </si>
  <si>
    <t>https://www.accessengineeringlibrary.com/content/book/9781260461565</t>
  </si>
  <si>
    <t>Fundamentals of Artificial Intelligence: Problem Solving and Automated Reasoning, 1st Edition</t>
  </si>
  <si>
    <t>Miroslav Kubat</t>
  </si>
  <si>
    <t>Artificial intelligence</t>
  </si>
  <si>
    <t>https://www.accessengineeringlibrary.com/content/book/9781260467789</t>
  </si>
  <si>
    <t>Reverse Engineering: Mechanisms, Structures, Systems &amp; Materials, 1st Edition</t>
  </si>
  <si>
    <t>Robert W. Messler Jr. Ph.D. FASM FAWS</t>
  </si>
  <si>
    <t>Reverse engineering | Production engineering | Materials applications</t>
  </si>
  <si>
    <t>Engineering management | Industrial engineering | Materials engineering</t>
  </si>
  <si>
    <t>https://www.accessengineeringlibrary.com/content/book/9780071825160</t>
  </si>
  <si>
    <t>Handbook of Transportation Engineering, Volume I: Systems and Operations, 2nd Edition</t>
  </si>
  <si>
    <t>Transportation engineering | Operations management</t>
  </si>
  <si>
    <t>https://www.accessengineeringlibrary.com/content/book/9780071614924</t>
  </si>
  <si>
    <t>Schaumâ€™s Outline of Biochemistry, 3rd Edition</t>
  </si>
  <si>
    <t>Philip W. Kuchel Ph.D</t>
  </si>
  <si>
    <t>Biology</t>
  </si>
  <si>
    <t>Bioengineering | Sciences</t>
  </si>
  <si>
    <t>https://www.accessengineeringlibrary.com/content/book/9780071472272</t>
  </si>
  <si>
    <t>Engineering Thermodynamics of Thermal Radiation: for Solar Power Utilization, 1st Edition</t>
  </si>
  <si>
    <t>Ryszard Petela</t>
  </si>
  <si>
    <t>Mechanical thermodynamics | Chemical thermodynamics | Materials applications</t>
  </si>
  <si>
    <t>Mechanical engineering | Chemical engineering | Materials engineering</t>
  </si>
  <si>
    <t>https://www.accessengineeringlibrary.com/content/book/9780071639620</t>
  </si>
  <si>
    <t>Sales Essentials: The Tools You Need at Every Stage to Close More Deals and Crush Your Quota, 1st Edition</t>
  </si>
  <si>
    <t>Rana Salman MBA PhD</t>
  </si>
  <si>
    <t>Sales</t>
  </si>
  <si>
    <t>https://www.accessengineeringlibrary.com/content/book/9781265224448</t>
  </si>
  <si>
    <t>Area Array Packaging Handbook: Manufacturing and Assembly, 1st Edition</t>
  </si>
  <si>
    <t>Ph.D. Ken Gilleo</t>
  </si>
  <si>
    <t>https://www.accessengineeringlibrary.com/content/book/9780071374934</t>
  </si>
  <si>
    <t>Trenchless Technology Piping: Installation and Inspection, 1st Edition</t>
  </si>
  <si>
    <t>Mohammad Najafi</t>
  </si>
  <si>
    <t>https://www.accessengineeringlibrary.com/content/book/9780071489287</t>
  </si>
  <si>
    <t>Electromechanical Devices &amp; Components Illustrated Sourcebook, 1st Edition</t>
  </si>
  <si>
    <t>Brian S. Elliott</t>
  </si>
  <si>
    <t>https://www.accessengineeringlibrary.com/content/book/9780071477529</t>
  </si>
  <si>
    <t>Biofilm Reactors - WEF MoP 35, 1st Edition</t>
  </si>
  <si>
    <t>The Water Environment Federation</t>
  </si>
  <si>
    <t>https://www.accessengineeringlibrary.com/content/book/9780071737074</t>
  </si>
  <si>
    <t>Polymer Nanocomposites: Processing, Characterization, and Applications, 2nd Edition</t>
  </si>
  <si>
    <t>Joseph H. Koo Sc.D.</t>
  </si>
  <si>
    <t>Materials | Materials applications</t>
  </si>
  <si>
    <t>https://www.accessengineeringlibrary.com/content/book/9781260132311</t>
  </si>
  <si>
    <t>Schaum's Outline of Probability, Random Variables, and Random Processes, 4th Edition</t>
  </si>
  <si>
    <t>Hwei P. Hsu</t>
  </si>
  <si>
    <t>Statistics</t>
  </si>
  <si>
    <t>Computer science | Mathematics</t>
  </si>
  <si>
    <t>https://www.accessengineeringlibrary.com/content/book/9781260453812</t>
  </si>
  <si>
    <t>Say It with Presentations, Second Edition, Revised &amp; Expanded: How to Design and Deliver Successful Business Presentations, 2nd Edition</t>
  </si>
  <si>
    <t>Gene Zelazny</t>
  </si>
  <si>
    <t>https://www.accessengineeringlibrary.com/content/book/9780071472890</t>
  </si>
  <si>
    <t>Bioinformatics: Sequence Alignment and Markov Models</t>
  </si>
  <si>
    <t>https://www.accessengineeringlibrary.com/content/book/9780071593069</t>
  </si>
  <si>
    <t>Teach Yourself Electricity and Electronics, 5th Edition</t>
  </si>
  <si>
    <t>https://www.accessengineeringlibrary.com/content/book/9780071741354</t>
  </si>
  <si>
    <t>Writing Winning Business Proposals, 3rd Edition</t>
  </si>
  <si>
    <t>Richard C. Freed</t>
  </si>
  <si>
    <t>Business communication | Entrepreneurship</t>
  </si>
  <si>
    <t>https://www.accessengineeringlibrary.com/content/book/9780071742320</t>
  </si>
  <si>
    <t>3D Printing and CNC Fabrication with SketchUp, 1st Edition</t>
  </si>
  <si>
    <t>Lydia Sloan Cline</t>
  </si>
  <si>
    <t>Makerspace fabrication | Construction engineering</t>
  </si>
  <si>
    <t>Makerspace | Civil engineering</t>
  </si>
  <si>
    <t>https://www.accessengineeringlibrary.com/content/book/9780071842419</t>
  </si>
  <si>
    <t>Geotechnical Engineer's Portable Handbook, 2nd Edition</t>
  </si>
  <si>
    <t>https://www.accessengineeringlibrary.com/content/book/9780071789714</t>
  </si>
  <si>
    <t>Foundation Engineering: Geotechnical Principles and Practical Applications, 1st Edition</t>
  </si>
  <si>
    <t>Richard L. Handy Ph.D.</t>
  </si>
  <si>
    <t>https://www.accessengineeringlibrary.com/content/book/9781260026030</t>
  </si>
  <si>
    <t>Beginner's Guide to Reading Schematics, 4th Edition</t>
  </si>
  <si>
    <t>https://www.accessengineeringlibrary.com/content/book/9781260031102</t>
  </si>
  <si>
    <t>Standard Handbook of Biomedical Engineering &amp; Design, Revised Edition</t>
  </si>
  <si>
    <t>https://www.accessengineeringlibrary.com/content/book/9780071356374</t>
  </si>
  <si>
    <t>Steel Water Storage Tanks: Design, Construction, Maintenance, and Repair, 1st Edition</t>
  </si>
  <si>
    <t>Steve Meier</t>
  </si>
  <si>
    <t>Water resources engineering | Structural engineering | Materials applications</t>
  </si>
  <si>
    <t>https://www.accessengineeringlibrary.com/content/book/9780071549387</t>
  </si>
  <si>
    <t>Green Roof Construction and Maintenance, 1st Edition</t>
  </si>
  <si>
    <t>Kelly Luckett</t>
  </si>
  <si>
    <t>Construction engineering | Sustainability | Construction management</t>
  </si>
  <si>
    <t>https://www.accessengineeringlibrary.com/content/book/9780071608800</t>
  </si>
  <si>
    <t>Environmental Studies: A Practitioner's Approach, 1st Edition</t>
  </si>
  <si>
    <t>Waste engineering | Water resources engineering | Sustainability</t>
  </si>
  <si>
    <t>Environmental engineering | Civil engineering | Energy engineering</t>
  </si>
  <si>
    <t>https://www.accessengineeringlibrary.com/content/book/9781259006050</t>
  </si>
  <si>
    <t>Factory Physics for Managers: How Leaders Improve Performance in a Postâ€“Lean Six Sigma World, 1st Edition</t>
  </si>
  <si>
    <t>Edward S. Pound</t>
  </si>
  <si>
    <t>Production engineering | Operations management | Process engineering</t>
  </si>
  <si>
    <t>https://www.accessengineeringlibrary.com/content/book/9780071822503</t>
  </si>
  <si>
    <t>Buried Pipe Design, 3rd Edition</t>
  </si>
  <si>
    <t>A. P. Moser</t>
  </si>
  <si>
    <t>https://www.accessengineeringlibrary.com/content/book/9780071476898</t>
  </si>
  <si>
    <t>Temporary Structures in Construction, 3rd Edition</t>
  </si>
  <si>
    <t>Robert T. Ratay Ph.D. P.E.</t>
  </si>
  <si>
    <t>https://www.accessengineeringlibrary.com/content/book/9780071753074</t>
  </si>
  <si>
    <t>Prevention and Control of Sewer System Overflows: MOP FD-17, 3rd Edition</t>
  </si>
  <si>
    <t>https://www.accessengineeringlibrary.com/content/book/9780071738606</t>
  </si>
  <si>
    <t>Time Management Essentials: The Tools You Need to Maximize Your Attention, Energy, and Productivity, 1st Edition</t>
  </si>
  <si>
    <t>Anna Dearmon Kornick</t>
  </si>
  <si>
    <t>Time management</t>
  </si>
  <si>
    <t>https://www.accessengineeringlibrary.com/content/book/9781264988778</t>
  </si>
  <si>
    <t>Construction Safety: Health, Practices, and OSHA, 1st Edition</t>
  </si>
  <si>
    <t>Dr. M. Rashad Islam</t>
  </si>
  <si>
    <t>Safety engineering | Construction engineering | Structural engineering</t>
  </si>
  <si>
    <t>https://www.accessengineeringlibrary.com/content/book/9781264257829</t>
  </si>
  <si>
    <t>Learn Aspen Plus in 24 Hours, 2nd Edition</t>
  </si>
  <si>
    <t>Thomas A. Adams II</t>
  </si>
  <si>
    <t>Transport phenomena | Mechanical thermodynamics | Engineering problem solving</t>
  </si>
  <si>
    <t>Chemical engineering | Mechanical engineering | Engineering management</t>
  </si>
  <si>
    <t>https://www.accessengineeringlibrary.com/content/book/9781264266654</t>
  </si>
  <si>
    <t>Heat and Mass Transfer for Chemical Engineers: Principles and Applications, 1st Edition</t>
  </si>
  <si>
    <t>Giorgio Carta Ph.D.</t>
  </si>
  <si>
    <t>Transport phenomena | Heat transfer | Materials applications</t>
  </si>
  <si>
    <t>Chemical engineering | Mechanical engineering | Sciences | Materials engineering</t>
  </si>
  <si>
    <t>https://www.accessengineeringlibrary.com/content/book/9781264266678</t>
  </si>
  <si>
    <t>High-Velocity Edge: How Market Leaders Leverage Operational Excellence to Beat the Competition, 1st Edition</t>
  </si>
  <si>
    <t>Steven J. Spear</t>
  </si>
  <si>
    <t>Solid mechanics | Production engineering | Systems engineering</t>
  </si>
  <si>
    <t>Civil engineering | Mechanical engineering | Industrial engineering</t>
  </si>
  <si>
    <t>https://www.accessengineeringlibrary.com/content/book/9780071741415</t>
  </si>
  <si>
    <t>McGraw-Hill 36-Hour Course: Operations Management, 1st Edition</t>
  </si>
  <si>
    <t>Linda L. Brennan Ph.D.</t>
  </si>
  <si>
    <t>Operations management | Project management | Quality engineering</t>
  </si>
  <si>
    <t>https://www.accessengineeringlibrary.com/content/book/9780071743839</t>
  </si>
  <si>
    <t>Optical System Design, 2nd Edition</t>
  </si>
  <si>
    <t>Robert Fischer</t>
  </si>
  <si>
    <t>https://www.accessengineeringlibrary.com/content/book/9780071472487</t>
  </si>
  <si>
    <t>Project Planning, Scheduling, and Control: The Ultimate Hands-On Guide to Bringing Projects in On Time and On Budget, 6th Edition</t>
  </si>
  <si>
    <t>James P. Lewis PhD</t>
  </si>
  <si>
    <t>https://www.accessengineeringlibrary.com/content/book/9781264286270</t>
  </si>
  <si>
    <t>Power Electronics in Energy Conversion Systems, 1st Edition</t>
  </si>
  <si>
    <t>Behrooz Mirafzal Ph.D.</t>
  </si>
  <si>
    <t>https://www.accessengineeringlibrary.com/content/book/9781260463804</t>
  </si>
  <si>
    <t>Standard Aircraft Engines Handbook, 1st Edition</t>
  </si>
  <si>
    <t>https://www.accessengineeringlibrary.com/content/book/9781264259144</t>
  </si>
  <si>
    <t>Lean Six Sigma Demystified, 2nd Edition</t>
  </si>
  <si>
    <t>Quality engineering | Quality management | Operations management</t>
  </si>
  <si>
    <t>https://www.accessengineeringlibrary.com/content/book/9780071749091</t>
  </si>
  <si>
    <t>Gray Hat Hacking: The Ethical Hacker's Handbook, 6th Edition</t>
  </si>
  <si>
    <t>Dr. Allen Harper</t>
  </si>
  <si>
    <t>https://www.accessengineeringlibrary.com/content/book/9781264268948</t>
  </si>
  <si>
    <t>Water Treatment Plant Design, 5th Edition</t>
  </si>
  <si>
    <t>The American Water Works Association (AWWA)</t>
  </si>
  <si>
    <t>Water treatment | Waste engineering | Wastewater engineering</t>
  </si>
  <si>
    <t>https://www.accessengineeringlibrary.com/content/book/9780071745727</t>
  </si>
  <si>
    <t>Sustainable Energy Systems in Architectural Design: A Blueprint for Green Building, 1st Edition</t>
  </si>
  <si>
    <t>https://www.accessengineeringlibrary.com/content/book/9780071469821</t>
  </si>
  <si>
    <t>Bionanotechnology: Engineering Concepts and Applications, 1st Edition</t>
  </si>
  <si>
    <t>Jie Chen Ph.D.</t>
  </si>
  <si>
    <t>Materials applications | Production engineering | Biomedical engineering</t>
  </si>
  <si>
    <t>Materials engineering | Industrial engineering | Bioengineering</t>
  </si>
  <si>
    <t>https://www.accessengineeringlibrary.com/content/book/9781260464146</t>
  </si>
  <si>
    <t>An Introduction to Contemporary Remote Sensing, 1st Edition</t>
  </si>
  <si>
    <t>Qihao Weng Ph.D.</t>
  </si>
  <si>
    <t>https://www.accessengineeringlibrary.com/content/book/9780071740111</t>
  </si>
  <si>
    <t>Simulation and Analysis of Modern Power Systems, 1st Edition</t>
  </si>
  <si>
    <t>Ranjana Sodhi</t>
  </si>
  <si>
    <t>https://www.accessengineeringlibrary.com/content/book/9781260464504</t>
  </si>
  <si>
    <t>Fundamentals of Microelectromechanical Systems (MEMS), 1st Edition</t>
  </si>
  <si>
    <t>Eun Sok Kim Ph.D.</t>
  </si>
  <si>
    <t>https://www.accessengineeringlibrary.com/content/book/9781264257584</t>
  </si>
  <si>
    <t>Membrane Bioreactors: WEF Manual of Practice No. 36, 1st Edition</t>
  </si>
  <si>
    <t>Waste engineering | Wastewater engineering | Biochemical engineering</t>
  </si>
  <si>
    <t>Environmental engineering | Bioengineering | Chemical engineering</t>
  </si>
  <si>
    <t>https://www.accessengineeringlibrary.com/content/book/9780071753661</t>
  </si>
  <si>
    <t>Schaum's Outline of Engineering Mechanics: Statics, 7th Edition</t>
  </si>
  <si>
    <t>https://www.accessengineeringlibrary.com/content/book/9781260462883</t>
  </si>
  <si>
    <t>Stem Cell Technologies: Basics and Applications, 1st Edition</t>
  </si>
  <si>
    <t>Satish Totey</t>
  </si>
  <si>
    <t>https://www.accessengineeringlibrary.com/content/book/9780071635721</t>
  </si>
  <si>
    <t>Six Sigma Handbook: A Complete Guide for Green Belts, Black Belts, and Managers at All Levels, 6th Edition</t>
  </si>
  <si>
    <t>https://www.accessengineeringlibrary.com/content/book/9781265143992</t>
  </si>
  <si>
    <t>Chemical Technicians' Ready Reference Handbook, 5th Edition</t>
  </si>
  <si>
    <t>Jack T. Ballinger</t>
  </si>
  <si>
    <t>https://www.accessengineeringlibrary.com/content/book/9780071745925</t>
  </si>
  <si>
    <t>Innovation Secrets of Steve Jobs: Insanely Different Principles for Breakthrough Success, 1st Edition</t>
  </si>
  <si>
    <t>Entrepreneurship | Innovation</t>
  </si>
  <si>
    <t>https://www.accessengineeringlibrary.com/content/book/9780071748759</t>
  </si>
  <si>
    <t>Engineering Plastics Handbook, 1st Edition</t>
  </si>
  <si>
    <t>James M. Margolis</t>
  </si>
  <si>
    <t>https://www.accessengineeringlibrary.com/content/book/9780071457675</t>
  </si>
  <si>
    <t>Significant Changes to the International Building Code 2021, 1st Edition</t>
  </si>
  <si>
    <t>Douglas W. Thornburg</t>
  </si>
  <si>
    <t>Construction engineering | Safety engineering | Construction management</t>
  </si>
  <si>
    <t>https://www.accessengineeringlibrary.com/content/book/9781265164676</t>
  </si>
  <si>
    <t>Communication Essentials: The Tools You Need to Master Every Type of Professional Interaction, 1st Edition</t>
  </si>
  <si>
    <t>Trey Guinn</t>
  </si>
  <si>
    <t>https://www.accessengineeringlibrary.com/content/book/9781264278053</t>
  </si>
  <si>
    <t>Modeling and Simulation in Biomedical Engineering: Applications in Cardiorespiratory Physiology, 1st Edition</t>
  </si>
  <si>
    <t>Willem van Meurs Ph.D.</t>
  </si>
  <si>
    <t>Biology | Fluid mechanics | Transport phenomena</t>
  </si>
  <si>
    <t>Bioengineering | Sciences | Chemical engineering | Civil engineering | Mechanical engineering</t>
  </si>
  <si>
    <t>https://www.accessengineeringlibrary.com/content/book/9780071714457</t>
  </si>
  <si>
    <t>Design of Secure IoT Systems: A Practical Approach Across Industries, 1st Edition</t>
  </si>
  <si>
    <t>Sumeet Arora</t>
  </si>
  <si>
    <t>Internet of things | Embedded systems | Communications engineering</t>
  </si>
  <si>
    <t>Computer engineering | Makerspace | Electrical engineering</t>
  </si>
  <si>
    <t>https://www.accessengineeringlibrary.com/content/book/9781260463095</t>
  </si>
  <si>
    <t>Project Management for Engineering and Construction: A Life-Cycle Approach, 4th Edition</t>
  </si>
  <si>
    <t>Garold D. Oberlender Ph.D. P.E.</t>
  </si>
  <si>
    <t>https://www.accessengineeringlibrary.com/content/book/9781264268443</t>
  </si>
  <si>
    <t>Computational Fluid Dynamics: An Introduction to Modeling and Applications, 1st Edition</t>
  </si>
  <si>
    <t>Imane Khalil</t>
  </si>
  <si>
    <t>https://www.accessengineeringlibrary.com/content/book/9781264274949</t>
  </si>
  <si>
    <t>Business Plans that Work: A Guide for Small Business, 2nd Edition</t>
  </si>
  <si>
    <t>Andrew Zacharakis Ph.D.</t>
  </si>
  <si>
    <t>Entrepreneurship | Engineering economics | Optical engineering</t>
  </si>
  <si>
    <t>Business skills | Engineering management | Electrical engineering</t>
  </si>
  <si>
    <t>https://www.accessengineeringlibrary.com/content/book/9780071748834</t>
  </si>
  <si>
    <t>Schaumâ€™s Outline of Microbiology, 2nd Edition</t>
  </si>
  <si>
    <t>I. Alcamo Edward Ph.D.</t>
  </si>
  <si>
    <t>https://www.accessengineeringlibrary.com/content/book/9780071623261</t>
  </si>
  <si>
    <t>Perfect Phrases for Managers and Supervisors, 2nd Edition</t>
  </si>
  <si>
    <t>Meryl Runion</t>
  </si>
  <si>
    <t>Business communication | Business management</t>
  </si>
  <si>
    <t>https://www.accessengineeringlibrary.com/content/book/9780071742313</t>
  </si>
  <si>
    <t>Nalco Guide to Boiler Failure Analysis, 2nd Edition</t>
  </si>
  <si>
    <t>Nalco Company</t>
  </si>
  <si>
    <t>https://www.accessengineeringlibrary.com/content/book/9780071743006</t>
  </si>
  <si>
    <t>Horizontal Directional Drilling: Utility and Pipeline Applications, 1st Edition</t>
  </si>
  <si>
    <t>David Willoughby</t>
  </si>
  <si>
    <t>https://www.accessengineeringlibrary.com/content/book/9780071454735</t>
  </si>
  <si>
    <t>Create, Share, and Save Money Using Open-Source Projects, 1st Edition</t>
  </si>
  <si>
    <t>Dr. Joshua M. Pearce</t>
  </si>
  <si>
    <t>Open source</t>
  </si>
  <si>
    <t>https://www.accessengineeringlibrary.com/content/book/9781260461763</t>
  </si>
  <si>
    <t>Statistical Process Control Demystified, 1st Edition</t>
  </si>
  <si>
    <t>https://www.accessengineeringlibrary.com/content/book/9780071742498</t>
  </si>
  <si>
    <t>Pitch Anything: An Innovative Method for Presenting, Persuading, and Winning the Deal, 1st Edition</t>
  </si>
  <si>
    <t>Oren Klaff</t>
  </si>
  <si>
    <t>https://www.accessengineeringlibrary.com/content/book/9780071752855</t>
  </si>
  <si>
    <t>Environmental Assessment, 2nd Edition</t>
  </si>
  <si>
    <t>R. K. Jain</t>
  </si>
  <si>
    <t>Land development | Environmental management</t>
  </si>
  <si>
    <t>https://www.accessengineeringlibrary.com/content/book/9780071370080</t>
  </si>
  <si>
    <t>Solar Power in Building Design: The Engineerâ€™s Complete Design Resource, 1st Edition</t>
  </si>
  <si>
    <t>https://www.accessengineeringlibrary.com/content/book/9780071485630</t>
  </si>
  <si>
    <t>How to Ace Statics with Jeff Hanson, 1st Edition</t>
  </si>
  <si>
    <t>Jeff Hanson</t>
  </si>
  <si>
    <t>https://www.accessengineeringlibrary.com/content/book/9781264278305</t>
  </si>
  <si>
    <t>Industrial Chemical Process Design, 2nd Edition</t>
  </si>
  <si>
    <t>Douglas L. Erwin P.E.</t>
  </si>
  <si>
    <t>Transport phenomena | Fluid mechanics | Chemical processes</t>
  </si>
  <si>
    <t>https://www.accessengineeringlibrary.com/content/book/9780071819800</t>
  </si>
  <si>
    <t>Schaum's Outline of Organic Chemistry</t>
  </si>
  <si>
    <t>Herbert Meislich</t>
  </si>
  <si>
    <t>https://www.accessengineeringlibrary.com/content/book/9780071811118</t>
  </si>
  <si>
    <t>Mechatronics in Medicine: A Biomedical Engineering Approach, 1st Edition</t>
  </si>
  <si>
    <t>Siamak Najarian</t>
  </si>
  <si>
    <t>Electronics engineering | Mechatronics | Machine design</t>
  </si>
  <si>
    <t>https://www.accessengineeringlibrary.com/content/book/9780071768962</t>
  </si>
  <si>
    <t>Introduction to the Finite Element Method, Third Edition</t>
  </si>
  <si>
    <t>J. N. Reddy</t>
  </si>
  <si>
    <t>https://www.accessengineeringlibrary.com/content/book/9780072466850</t>
  </si>
  <si>
    <t>Semiconductor Manufacturing Handbook, 2nd Edition</t>
  </si>
  <si>
    <t>https://www.accessengineeringlibrary.com/content/book/9781259587696</t>
  </si>
  <si>
    <t>Schaum's Outline of Electric Circuits, 7th Edition</t>
  </si>
  <si>
    <t>Electronics engineering | Signal processing | Circuit analysis</t>
  </si>
  <si>
    <t>https://www.accessengineeringlibrary.com/content/book/9781260011968</t>
  </si>
  <si>
    <t>Aircraft Maintenance &amp; Repair, Seventh Edition</t>
  </si>
  <si>
    <t>Michael J. Kroes</t>
  </si>
  <si>
    <t>https://www.accessengineeringlibrary.com/content/book/9780071801508</t>
  </si>
  <si>
    <t>Remote Sensing for Biodiversity and Wildlife Management: Synthesis and Applications, 1st Edition</t>
  </si>
  <si>
    <t>Steven E. Franklin</t>
  </si>
  <si>
    <t>https://www.accessengineeringlibrary.com/content/book/9780071622479</t>
  </si>
  <si>
    <t>Energy-Efficient Industrial Systems: Evaluation and Implementation, 1st Edition</t>
  </si>
  <si>
    <t>Lal Jayamaha Dr.</t>
  </si>
  <si>
    <t>https://www.accessengineeringlibrary.com/content/book/9781259589782</t>
  </si>
  <si>
    <t>Adaptive Space: How GM and Other Companies Are Positively Disrupting Themselves and Transforming into Agile Organizations, 1st Edition</t>
  </si>
  <si>
    <t>Michael J. Arena Ph.D.</t>
  </si>
  <si>
    <t>Leadership | Business communication</t>
  </si>
  <si>
    <t>https://www.accessengineeringlibrary.com/content/book/9781260118025</t>
  </si>
  <si>
    <t>Programming Arduino: Getting Started with Sketches, 2nd Edition</t>
  </si>
  <si>
    <t>https://www.accessengineeringlibrary.com/content/book/9781259641633</t>
  </si>
  <si>
    <t>Innovating Lean Six Sigma: A Strategic Guide to Deploying the World's Most Effective Business Improvement Process</t>
  </si>
  <si>
    <t>Kimberly Watson-Hemphill</t>
  </si>
  <si>
    <t>Operations management | Process engineering | Quality engineering</t>
  </si>
  <si>
    <t>https://www.accessengineeringlibrary.com/content/book/9781259584404</t>
  </si>
  <si>
    <t>Practical Hydrogeology: Principles and Field Applications, 3rd Edition</t>
  </si>
  <si>
    <t>Willis D. Weight Ph.D. P.E.</t>
  </si>
  <si>
    <t>https://www.accessengineeringlibrary.com/content/book/9781260116892</t>
  </si>
  <si>
    <t>ATM NETWORKS: Concepts and Protocols, Second Edition</t>
  </si>
  <si>
    <t>https://www.accessengineeringlibrary.com/content/book/9780070583535</t>
  </si>
  <si>
    <t>Fundamentals of Microsystems Packaging</t>
  </si>
  <si>
    <t>https://www.accessengineeringlibrary.com/content/book/9780071371698</t>
  </si>
  <si>
    <t>Product Manager's Desk Reference, 2nd Edition</t>
  </si>
  <si>
    <t>https://www.accessengineeringlibrary.com/content/book/9780071824507</t>
  </si>
  <si>
    <t>Robot Builder's Bonanza, Fourth Edition</t>
  </si>
  <si>
    <t>https://www.accessengineeringlibrary.com/content/book/9780071750363</t>
  </si>
  <si>
    <t>Handbook of Corrosion Engineering, Second Edition</t>
  </si>
  <si>
    <t>Pierre R. Roberge, Ph.D.</t>
  </si>
  <si>
    <t>https://www.accessengineeringlibrary.com/content/book/9780071750370</t>
  </si>
  <si>
    <t>Water and Wastewater Engineering: Design Principles and Practice, 2nd Edition</t>
  </si>
  <si>
    <t>Mackenzie L. Davis Ph.D. P.E. BCEE</t>
  </si>
  <si>
    <t>https://www.accessengineeringlibrary.com/content/book/9781260132274</t>
  </si>
  <si>
    <t>Electrochemical Energy Storage: Batteries, Fuel Cells, and Hydrogen Technologies, 1st Edition</t>
  </si>
  <si>
    <t>Slobodan Petrovic</t>
  </si>
  <si>
    <t>https://www.accessengineeringlibrary.com/content/book/9781260012002</t>
  </si>
  <si>
    <t>Construction Planning, Equipment, and Methods, 9th Edition</t>
  </si>
  <si>
    <t>Robert L. Peurifoy P.E.</t>
  </si>
  <si>
    <t>https://www.accessengineeringlibrary.com/content/book/9781260108804</t>
  </si>
  <si>
    <t>Bridge Engineering, Second edition</t>
  </si>
  <si>
    <t>S Ponnuswamy</t>
  </si>
  <si>
    <t>https://www.accessengineeringlibrary.com/content/book/9780070656956</t>
  </si>
  <si>
    <t>Standard Handbook of Environmental Engineering, Second Edition, Second Edition</t>
  </si>
  <si>
    <t>Robert A. Corbitt</t>
  </si>
  <si>
    <t>https://www.accessengineeringlibrary.com/content/book/9780070131606</t>
  </si>
  <si>
    <t>Trenchless Technology: Pipeline and Utility Design, Construction, and Renewal, 1st Edition</t>
  </si>
  <si>
    <t>Mohammad Najafi Ph.D. P.E.</t>
  </si>
  <si>
    <t>https://www.accessengineeringlibrary.com/content/book/9780071422666</t>
  </si>
  <si>
    <t>VHDL : Programming By Example, Fourth Edition, Fourth Edition</t>
  </si>
  <si>
    <t>Douglas L. Perry</t>
  </si>
  <si>
    <t>https://www.accessengineeringlibrary.com/content/book/9780071400701</t>
  </si>
  <si>
    <t>Carpentry and Construction, 6th Edition</t>
  </si>
  <si>
    <t>https://www.accessengineeringlibrary.com/content/book/9781259587429</t>
  </si>
  <si>
    <t>Schaum's Outline of Physics for Engineering and Science, 4th Edition</t>
  </si>
  <si>
    <t>Michael E. Browne PhD</t>
  </si>
  <si>
    <t>https://www.accessengineeringlibrary.com/content/book/9781260453836</t>
  </si>
  <si>
    <t>Structural Engineering Handbook, 5th Edition</t>
  </si>
  <si>
    <t>Mustafa Mahamid Ph.D. S.E. P.E. P.Eng. F.SEI F.ASCE F.ACI</t>
  </si>
  <si>
    <t>https://www.accessengineeringlibrary.com/content/book/9781260115987</t>
  </si>
  <si>
    <t>A DIY Smart Home Guide: Tools for Automating Your Home Monitoring and Security Using Arduino, ESP8266, and Android, 1st Edition</t>
  </si>
  <si>
    <t>Electronics engineering | Communications engineering | Makerspace electronics</t>
  </si>
  <si>
    <t>Electrical engineering | Makerspace</t>
  </si>
  <si>
    <t>https://www.accessengineeringlibrary.com/content/book/9781260456134</t>
  </si>
  <si>
    <t>Basics of CMOS Cell Design</t>
  </si>
  <si>
    <t>Etienne Sicard</t>
  </si>
  <si>
    <t>https://www.accessengineeringlibrary.com/content/book/9780070599338</t>
  </si>
  <si>
    <t>Airport Systems: Planning, Design, and Management, 2nd Edition</t>
  </si>
  <si>
    <t>Dr. Richard de Neufville</t>
  </si>
  <si>
    <t>https://www.accessengineeringlibrary.com/content/book/9780071770583</t>
  </si>
  <si>
    <t>Schaum's Outline of Trigonometry, Fifth Edition</t>
  </si>
  <si>
    <t>Robert E. Moyer</t>
  </si>
  <si>
    <t>https://www.accessengineeringlibrary.com/content/book/9780071795357</t>
  </si>
  <si>
    <t>Printed Circuit Assembly Design</t>
  </si>
  <si>
    <t>Leonard Marks</t>
  </si>
  <si>
    <t>https://www.accessengineeringlibrary.com/content/book/9780070411074</t>
  </si>
  <si>
    <t>Masonry Structural Design, 2nd Edition</t>
  </si>
  <si>
    <t>Jennifer Eisenhauer Tanner Ph.D. P.E.</t>
  </si>
  <si>
    <t>https://www.accessengineeringlibrary.com/content/book/9781259641756</t>
  </si>
  <si>
    <t>Optical Communications Rules of Thumb</t>
  </si>
  <si>
    <t>John Lester Miller</t>
  </si>
  <si>
    <t>https://www.accessengineeringlibrary.com/content/book/9780071387781</t>
  </si>
  <si>
    <t>Schaum's Outline of Biology, Fourth Edition</t>
  </si>
  <si>
    <t>George H. Fried</t>
  </si>
  <si>
    <t>https://www.accessengineeringlibrary.com/content/book/9780071811309</t>
  </si>
  <si>
    <t>Engineering Problem-Solving 101: Time-Tested and Timeless Techniques, 1st Edition</t>
  </si>
  <si>
    <t>Robert W. Messler Jr.</t>
  </si>
  <si>
    <t>Engineering problem solving</t>
  </si>
  <si>
    <t>https://www.accessengineeringlibrary.com/content/book/9780071799966</t>
  </si>
  <si>
    <t>Digital System Design with FPGA: Implementation Using Verilog and VHDL, 1st Edition</t>
  </si>
  <si>
    <t>Cem Ăśnsalan Ph.D.</t>
  </si>
  <si>
    <t>Circuit design | Logic design | Electronics engineering</t>
  </si>
  <si>
    <t>https://www.accessengineeringlibrary.com/content/book/9781259837906</t>
  </si>
  <si>
    <t>American Electricians' Handbook, Sixteenth Edition</t>
  </si>
  <si>
    <t>Terrell Croft</t>
  </si>
  <si>
    <t>https://www.accessengineeringlibrary.com/content/book/9780071798808</t>
  </si>
  <si>
    <t>Green Technologies: For a Better Future, 1st Edition</t>
  </si>
  <si>
    <t>Soli J. Arceivala</t>
  </si>
  <si>
    <t>Sustainability | Construction engineering | Air quality</t>
  </si>
  <si>
    <t>https://www.accessengineeringlibrary.com/content/book/9781259063732</t>
  </si>
  <si>
    <t>Petroleum Reservoir Modeling and Simulation: Geology, Geostatistics, and Performance Prediction, 1st Edition</t>
  </si>
  <si>
    <t>Sanjay Srinivasan Ph.D.</t>
  </si>
  <si>
    <t>Data science | Petroleum engineering | Fluid mechanics</t>
  </si>
  <si>
    <t>Computer science | Energy engineering | Chemical engineering | Civil engineering | Mechanical engineering</t>
  </si>
  <si>
    <t>https://www.accessengineeringlibrary.com/content/book/9781259834295</t>
  </si>
  <si>
    <t>Land Development Handbook: Planning, Engineering, and Surveying, Third Edition, Third Edition</t>
  </si>
  <si>
    <t>Sidney O. Dewberry</t>
  </si>
  <si>
    <t>https://www.accessengineeringlibrary.com/content/book/9780071494373</t>
  </si>
  <si>
    <t>CMOS Nanoelectronics: Analog and RF VLSI Circuits, 1st Edition</t>
  </si>
  <si>
    <t>Krzysztof (Kris) Iniewski Ph.D.</t>
  </si>
  <si>
    <t>https://www.accessengineeringlibrary.com/content/book/9780071755658</t>
  </si>
  <si>
    <t>How We Make Stuff Now: Turn Ideas into Products That Build Successful Businesses, 1st Edition</t>
  </si>
  <si>
    <t>Jules Pieri</t>
  </si>
  <si>
    <t>Product management | Operations management | Marketing</t>
  </si>
  <si>
    <t>https://www.accessengineeringlibrary.com/content/book/9781260135855</t>
  </si>
  <si>
    <t>Energy Efficiency and Management for Engineers, 1st Edition</t>
  </si>
  <si>
    <t>Power engineering | Mechanical thermodynamics | Transport phenomena</t>
  </si>
  <si>
    <t>Electrical engineering | Energy engineering | Mechanical engineering | Chemical engineering</t>
  </si>
  <si>
    <t>https://www.accessengineeringlibrary.com/content/book/9781260459098</t>
  </si>
  <si>
    <t>Communications Receivers: DSP, Software Radios, and Design, Third Edition, Third Edition</t>
  </si>
  <si>
    <t>Ulrich L. Rohde</t>
  </si>
  <si>
    <t>https://www.accessengineeringlibrary.com/content/book/9780071361217</t>
  </si>
  <si>
    <t>Communicating Effectively, 1st Edition</t>
  </si>
  <si>
    <t>Lani Arrendondo</t>
  </si>
  <si>
    <t>https://www.accessengineeringlibrary.com/content/book/9780071364294</t>
  </si>
  <si>
    <t>Perry's Chemical Engineers' Handbook, 9th Edition</t>
  </si>
  <si>
    <t>Dr. Don W. Green</t>
  </si>
  <si>
    <t>https://www.accessengineeringlibrary.com/content/book/9780071834087</t>
  </si>
  <si>
    <t>Strategic KAIZEN: Using Flow, Synchronization, and Leveling [FSL] Assessment to Measure and Strengthen Operational Performance, 1st Edition</t>
  </si>
  <si>
    <t>MASAAKI IMAI</t>
  </si>
  <si>
    <t>https://www.accessengineeringlibrary.com/content/book/9781260143836</t>
  </si>
  <si>
    <t>HVAC Licensing Study Guide, 3rd Edition</t>
  </si>
  <si>
    <t>Rex Miller</t>
  </si>
  <si>
    <t>Thermal engineering | Power engineering | Transport phenomena</t>
  </si>
  <si>
    <t>Mechanical engineering | Electrical engineering | Energy engineering | Chemical engineering</t>
  </si>
  <si>
    <t>https://www.accessengineeringlibrary.com/content/book/9781260116007</t>
  </si>
  <si>
    <t>Torsional Vibration of Turbo-Machinery, 1st Edition</t>
  </si>
  <si>
    <t>Duncan N. Walker</t>
  </si>
  <si>
    <t>https://www.accessengineeringlibrary.com/content/book/9780071430371</t>
  </si>
  <si>
    <t>Handbook of Civil Engineering Calculations, Second Edition, Second Edition</t>
  </si>
  <si>
    <t>https://www.accessengineeringlibrary.com/content/book/9780071472937</t>
  </si>
  <si>
    <t>Maintenance Planning and Scheduling Handbook, Third Edition</t>
  </si>
  <si>
    <t>Richard D. Palmer</t>
  </si>
  <si>
    <t>https://www.accessengineeringlibrary.com/content/book/9780071784115</t>
  </si>
  <si>
    <t>Demand Driven Performance: Using Smart Metrics, 1st Edition</t>
  </si>
  <si>
    <t>Debra A. Smith CPA EMBA</t>
  </si>
  <si>
    <t>Business analysis</t>
  </si>
  <si>
    <t>https://www.accessengineeringlibrary.com/content/book/9780071796095</t>
  </si>
  <si>
    <t>Compressors: How to Achieve High Reliability &amp; Availability, 1st Edition</t>
  </si>
  <si>
    <t>https://www.accessengineeringlibrary.com/content/book/9780071772877</t>
  </si>
  <si>
    <t>Seismic Design of Reinforced Concrete Buildings, 1st Edition</t>
  </si>
  <si>
    <t>Jack Moehle Ph.D.</t>
  </si>
  <si>
    <t>https://www.accessengineeringlibrary.com/content/book/9780071839440</t>
  </si>
  <si>
    <t>Wireless Telecommunications Networking with ANSI-41, Second Edition, Second Edition</t>
  </si>
  <si>
    <t>Randall A. Snyder</t>
  </si>
  <si>
    <t>https://www.accessengineeringlibrary.com/content/book/9780071352314</t>
  </si>
  <si>
    <t>Building with Virtual LEGO: Getting Started with LEGO Digital Designer, LDraw, and Mecabricks, 1st Edition</t>
  </si>
  <si>
    <t>John Baichtal</t>
  </si>
  <si>
    <t>Makerspace fabrication</t>
  </si>
  <si>
    <t>https://www.accessengineeringlibrary.com/content/book/9781259861833</t>
  </si>
  <si>
    <t>Adhesion of Polymers, 1st Edition</t>
  </si>
  <si>
    <t>Roman A. Veselovsky</t>
  </si>
  <si>
    <t>https://www.accessengineeringlibrary.com/content/book/9780071370455</t>
  </si>
  <si>
    <t>Commercial Aviation Safety, Fifth Edition</t>
  </si>
  <si>
    <t>Clarence C. Rodrigues, Ph.D., PE, CSP, CPE</t>
  </si>
  <si>
    <t>https://www.accessengineeringlibrary.com/content/book/9780071763059</t>
  </si>
  <si>
    <t>Fundamentals of Fluid Film Lubrication, 1st Edition</t>
  </si>
  <si>
    <t>Mihir K. Ghosh Ph.D.</t>
  </si>
  <si>
    <t>Machine design | Fluid mechanics | Transport phenomena</t>
  </si>
  <si>
    <t>https://www.accessengineeringlibrary.com/content/book/9780071834971</t>
  </si>
  <si>
    <t>Mobile Communications Engineering: Theory and Applications, Second Edition, Second Edition</t>
  </si>
  <si>
    <t>William C. Y. Lee</t>
  </si>
  <si>
    <t>https://www.accessengineeringlibrary.com/content/book/9780070371033</t>
  </si>
  <si>
    <t>Manure Pathogens: Manure Management, Regulations, and Water Quality Protection, 1st Edition</t>
  </si>
  <si>
    <t>https://www.accessengineeringlibrary.com/content/book/9780071546898</t>
  </si>
  <si>
    <t>New Articulate Executive: Look, Act and Sound Like a Leader, 1st Edition</t>
  </si>
  <si>
    <t>Granville Toogood</t>
  </si>
  <si>
    <t>https://www.accessengineeringlibrary.com/content/book/9780071743266</t>
  </si>
  <si>
    <t>Practical Electronics for Inventors, Third Edition</t>
  </si>
  <si>
    <t>https://www.accessengineeringlibrary.com/content/book/9780071771337</t>
  </si>
  <si>
    <t>Master Handbook of Acoustics, 6th Edition</t>
  </si>
  <si>
    <t>https://www.accessengineeringlibrary.com/content/book/9780071841047</t>
  </si>
  <si>
    <t>Electromagnetic Composites Handbook: Models, Measurement, and Characterization, 2nd Edition</t>
  </si>
  <si>
    <t>Rick Moore</t>
  </si>
  <si>
    <t>Materials | Signal processing | Optical engineering</t>
  </si>
  <si>
    <t>https://www.accessengineeringlibrary.com/content/book/9781259585043</t>
  </si>
  <si>
    <t>Drilling Engineering: Advanced Applications and Technology, 1st Edition</t>
  </si>
  <si>
    <t>Stefan Z. Miska</t>
  </si>
  <si>
    <t>Transport phenomena | Fluid mechanics | Solid mechanics</t>
  </si>
  <si>
    <t>https://www.accessengineeringlibrary.com/content/book/9781259643743</t>
  </si>
  <si>
    <t>Wireless and Cellular Communications, Third Edition, Third Edition</t>
  </si>
  <si>
    <t>https://www.accessengineeringlibrary.com/content/book/9780071436861</t>
  </si>
  <si>
    <t>Complete Wireless Design, Second Edition</t>
  </si>
  <si>
    <t>Cotter W. Sayre</t>
  </si>
  <si>
    <t>https://www.accessengineeringlibrary.com/content/book/9780071544528</t>
  </si>
  <si>
    <t>Steel Structures Design: ASD/LRFD</t>
  </si>
  <si>
    <t>Alan Williams, Ph.D., S.E., F.I.C.E., C. Eng.</t>
  </si>
  <si>
    <t>https://www.accessengineeringlibrary.com/content/book/9780071638371</t>
  </si>
  <si>
    <t>Analog Filter and Circuit Design Handbook, 1st Edition</t>
  </si>
  <si>
    <t>https://www.accessengineeringlibrary.com/content/book/9780071816717</t>
  </si>
  <si>
    <t>Water and Wastewater Engineering: Design Principles and Practice</t>
  </si>
  <si>
    <t>Mackenzie L. Davis, Ph.D., P.E., DEE</t>
  </si>
  <si>
    <t>https://www.accessengineeringlibrary.com/content/book/9780071713849</t>
  </si>
  <si>
    <t>Hydrogeology Field Manual, Second Edition</t>
  </si>
  <si>
    <t>Willis Weight</t>
  </si>
  <si>
    <t>https://www.accessengineeringlibrary.com/content/book/9780071477499</t>
  </si>
  <si>
    <t>McGraw-Hill's National Electrical Safety Code (NESC) 2017 Handbook, 1st Edition</t>
  </si>
  <si>
    <t>https://www.accessengineeringlibrary.com/content/book/9781259584152</t>
  </si>
  <si>
    <t>Building Design for Wind Forces, 1st Edition</t>
  </si>
  <si>
    <t>Rima Taher Ph.D. P.E.</t>
  </si>
  <si>
    <t>https://www.accessengineeringlibrary.com/content/book/9781259860805</t>
  </si>
  <si>
    <t>Design of Wood Structuresâ€”ASD/LRFD, 8th Edition</t>
  </si>
  <si>
    <t>Donald E. Breyer P.E.</t>
  </si>
  <si>
    <t>https://www.accessengineeringlibrary.com/content/book/9781260128673</t>
  </si>
  <si>
    <t>Pavement Design: Materials, Analysis, and Highways, 1st Edition</t>
  </si>
  <si>
    <t>M. Rashad Islam Ph.D. P.E.</t>
  </si>
  <si>
    <t>Transportation engineering | Infrastructure | Construction engineering</t>
  </si>
  <si>
    <t>https://www.accessengineeringlibrary.com/content/book/9781260458916</t>
  </si>
  <si>
    <t>Textbook of Nanoscience and Nanotechnology</t>
  </si>
  <si>
    <t>https://www.accessengineeringlibrary.com/content/book/9781259007323</t>
  </si>
  <si>
    <t>Principles of Metal Casting, 3rd Edition</t>
  </si>
  <si>
    <t>Mahi Sahoo Ph.D.</t>
  </si>
  <si>
    <t>Materials applications | Materials | Production engineering</t>
  </si>
  <si>
    <t>https://www.accessengineeringlibrary.com/content/book/9780071789752</t>
  </si>
  <si>
    <t>Smart Process Plants Software and Hardware Solutions for Accurate Data and Profitable Operations, 1st Edition</t>
  </si>
  <si>
    <t>Miguel J. Bagajewicz</t>
  </si>
  <si>
    <t>https://www.accessengineeringlibrary.com/content/book/9780071604710</t>
  </si>
  <si>
    <t>Fundamentals of Radar Signal Processing, 2nd Edition</t>
  </si>
  <si>
    <t>https://www.accessengineeringlibrary.com/content/book/9780071798327</t>
  </si>
  <si>
    <t>Airport Planning &amp; Management, 7th Edition</t>
  </si>
  <si>
    <t>Seth B. Young Ph.D.</t>
  </si>
  <si>
    <t>Infrastructure</t>
  </si>
  <si>
    <t>https://www.accessengineeringlibrary.com/content/book/9781260143324</t>
  </si>
  <si>
    <t>Schaum's Outline of Fluid Mechanics and Hydraulics, 4th Edition</t>
  </si>
  <si>
    <t>Ranald V. Giles</t>
  </si>
  <si>
    <t>https://www.accessengineeringlibrary.com/content/book/9780071831451</t>
  </si>
  <si>
    <t>Modern Control: State-Space Analysis and Design Methods, 1st Edition</t>
  </si>
  <si>
    <t>Dr. Arie Nakhmani</t>
  </si>
  <si>
    <t>Control engineering | Communications engineering | Signal processing</t>
  </si>
  <si>
    <t>https://www.accessengineeringlibrary.com/content/book/9781260459241</t>
  </si>
  <si>
    <t>Standard Handbook of Video and Television Engineering, Fourth Edition</t>
  </si>
  <si>
    <t>https://www.accessengineeringlibrary.com/content/book/9780071411806</t>
  </si>
  <si>
    <t>Engineering Project Management for the Global High-Technology Industry</t>
  </si>
  <si>
    <t>Sammy G. Shina, Ph.D., P.E.</t>
  </si>
  <si>
    <t>https://www.accessengineeringlibrary.com/content/book/9780071815369</t>
  </si>
  <si>
    <t>3D Printing with Autodesk 123DÂ®, TinkercadÂ®, and MakerBotÂ®, 1st Edition</t>
  </si>
  <si>
    <t>https://www.accessengineeringlibrary.com/content/book/9780071833479</t>
  </si>
  <si>
    <t>Linden's Handbook of Batteries, 5th Edition</t>
  </si>
  <si>
    <t>Kirby W. Beard</t>
  </si>
  <si>
    <t>https://www.accessengineeringlibrary.com/content/book/9781260115925</t>
  </si>
  <si>
    <t>Lange's Handbook of Chemistry, Sixteenth Edition</t>
  </si>
  <si>
    <t>James Speight, Ph.D.</t>
  </si>
  <si>
    <t>https://www.accessengineeringlibrary.com/content/book/9780071432207</t>
  </si>
  <si>
    <t>Signaling System #7, Fifth Edition, Fifth Edition</t>
  </si>
  <si>
    <t>Travis Russell</t>
  </si>
  <si>
    <t>https://www.accessengineeringlibrary.com/content/book/9780071468794</t>
  </si>
  <si>
    <t>Schaum's Outline of Electric Circuits, Sixth Edition</t>
  </si>
  <si>
    <t>Mahmood Nahvi, PhD</t>
  </si>
  <si>
    <t>https://www.accessengineeringlibrary.com/content/book/9780071830454</t>
  </si>
  <si>
    <t>Through-Silicon Vias for 3D Integration, 1st Edition</t>
  </si>
  <si>
    <t>Electronics engineering | Materials applications | Production engineering</t>
  </si>
  <si>
    <t>Electrical engineering | Materials engineering | Industrial engineering</t>
  </si>
  <si>
    <t>https://www.accessengineeringlibrary.com/content/book/9780071785143</t>
  </si>
  <si>
    <t>Lineman's and Cableman's Handbook, Twelfth Edition</t>
  </si>
  <si>
    <t>Thomas M. Shoemaker</t>
  </si>
  <si>
    <t>https://www.accessengineeringlibrary.com/content/book/9780071742580</t>
  </si>
  <si>
    <t>Design of Municipal Wastewater Treatment Plants: WEF Manual of Practice No. 8 ASCE Manuals and Reports on Engineering Practice No. 76, Fifth Edition, Fifth Edition</t>
  </si>
  <si>
    <t>https://www.accessengineeringlibrary.com/content/book/9780071663588</t>
  </si>
  <si>
    <t>Bringing Out the Best in People: How to Apply the Astonishing Power of Positive Reinforcement, 3rd Edition</t>
  </si>
  <si>
    <t>Aubrey C. Daniels Ph.D.</t>
  </si>
  <si>
    <t>https://www.accessengineeringlibrary.com/content/book/9781259644900</t>
  </si>
  <si>
    <t>Managing Teams</t>
  </si>
  <si>
    <t>Larry Holpp</t>
  </si>
  <si>
    <t>https://www.accessengineeringlibrary.com/content/book/9780070718654</t>
  </si>
  <si>
    <t>Reliability of RoHS-Compliant 2D and 3D IC Interconnects, 1st Edition</t>
  </si>
  <si>
    <t>Electronics engineering | Materials applications | Quality engineering</t>
  </si>
  <si>
    <t>https://www.accessengineeringlibrary.com/content/book/9780071753791</t>
  </si>
  <si>
    <t>American Electricians' Handbook, 17th Edition</t>
  </si>
  <si>
    <t>https://www.accessengineeringlibrary.com/content/book/9781260457919</t>
  </si>
  <si>
    <t>One Perfect Pitch: How to Sell Your Idea, Your Product, Your Businessâ€”or Yourself, 1st Edition</t>
  </si>
  <si>
    <t>Marie Perruchet</t>
  </si>
  <si>
    <t>https://www.accessengineeringlibrary.com/content/book/9780071837590</t>
  </si>
  <si>
    <t>The Product Manager's Survival Guide: Everything You Need to Know to Succeed as a Product Manager, 2nd Edition</t>
  </si>
  <si>
    <t>Product management</t>
  </si>
  <si>
    <t>https://www.accessengineeringlibrary.com/content/book/9781260135237</t>
  </si>
  <si>
    <t>Strategic Supply Chain Management: The Five Disciplines for Top Performance, 2nd Edition</t>
  </si>
  <si>
    <t>Shoshanah Cohen</t>
  </si>
  <si>
    <t>https://www.accessengineeringlibrary.com/content/book/9780071813082</t>
  </si>
  <si>
    <t>Microvias: For Low Cost, High Density Interconnects</t>
  </si>
  <si>
    <t>https://www.accessengineeringlibrary.com/content/book/9780071363273</t>
  </si>
  <si>
    <t>Greening Brownfields: Remediation Through Sustainable Development, 1st Edition</t>
  </si>
  <si>
    <t>William Sarni</t>
  </si>
  <si>
    <t>https://www.accessengineeringlibrary.com/content/book/9780071609098</t>
  </si>
  <si>
    <t>Standard Aircraft Handbook for Mechanics and Technicians, Seventh Edition</t>
  </si>
  <si>
    <t>Larry Reithmaier</t>
  </si>
  <si>
    <t>https://www.accessengineeringlibrary.com/content/book/9780071826792</t>
  </si>
  <si>
    <t>Civil Engineering All-In-One PE Exam Guide: Breadth and Depth, Second Edition</t>
  </si>
  <si>
    <t>Indranil Goswami</t>
  </si>
  <si>
    <t>https://www.accessengineeringlibrary.com/content/book/9780071787727</t>
  </si>
  <si>
    <t>15 Dangerously Mad Projects for the Evil Genius, 1st Edition</t>
  </si>
  <si>
    <t>https://www.accessengineeringlibrary.com/content/book/9780071755672</t>
  </si>
  <si>
    <t>Estimating Software Costs: Bringing Realism to Estimating, Second Edition</t>
  </si>
  <si>
    <t>Capers Jones</t>
  </si>
  <si>
    <t>https://www.accessengineeringlibrary.com/content/book/9780071483001</t>
  </si>
  <si>
    <t>Nanoscale CMOS VLSI Circuits: Design for Manufacturability</t>
  </si>
  <si>
    <t>Sandip Kundu</t>
  </si>
  <si>
    <t>https://www.accessengineeringlibrary.com/content/book/9780071635196</t>
  </si>
  <si>
    <t>Schaum's Outline of Thermodynamics for Engineers, 4th Edition</t>
  </si>
  <si>
    <t>Mechanical thermodynamics | Chemical thermodynamics | Transport phenomena</t>
  </si>
  <si>
    <t>https://www.accessengineeringlibrary.com/content/book/9781260456523</t>
  </si>
  <si>
    <t>Distillation Control and Optimization: Operation Fundamentals through Software Control, 1st Edition</t>
  </si>
  <si>
    <t>Alessandro Brambilla</t>
  </si>
  <si>
    <t>Chemical processing equipment | Quality engineering | Chemical processes</t>
  </si>
  <si>
    <t>https://www.accessengineeringlibrary.com/content/book/9780071820684</t>
  </si>
  <si>
    <t>Automatic Control Systems, 10th Edition</t>
  </si>
  <si>
    <t>Dr. Farid Golnaraghi</t>
  </si>
  <si>
    <t>https://www.accessengineeringlibrary.com/content/book/9781259643835</t>
  </si>
  <si>
    <t>Robots and Robotics: Principles, Systems, and Industrial Applications, 1st Edition</t>
  </si>
  <si>
    <t>Mechatronics | Electronics engineering | Power engineering</t>
  </si>
  <si>
    <t>Electrical engineering | Mechanical engineering | Energy engineering</t>
  </si>
  <si>
    <t>https://www.accessengineeringlibrary.com/content/book/9781259859786</t>
  </si>
  <si>
    <t>Operation of Municipal Wastewater Treatment Plants: MoP No. 11, Sixth Edition, Volume Edition</t>
  </si>
  <si>
    <t>https://www.accessengineeringlibrary.com/content/book/9780071543675</t>
  </si>
  <si>
    <t>Organic Chemistry, 2nd Edition</t>
  </si>
  <si>
    <t>Daniel R. Bloch</t>
  </si>
  <si>
    <t>https://www.accessengineeringlibrary.com/content/book/9780071767972</t>
  </si>
  <si>
    <t>Entropy Theory in Hydrologic Science and Engineering, 1st Edition</t>
  </si>
  <si>
    <t>Vijay P. Singh Ph.D. D.Sc. D.Eng. (Hon.) Ph.D. (Hon.) P.E. P.H. Hon.D.WRE</t>
  </si>
  <si>
    <t>Chemical thermodynamics | Mechanical thermodynamics | Water resources engineering</t>
  </si>
  <si>
    <t>https://www.accessengineeringlibrary.com/content/book/9780071835466</t>
  </si>
  <si>
    <t>Charge Pump IC Design, 1st Edition</t>
  </si>
  <si>
    <t>Feng Pan</t>
  </si>
  <si>
    <t>https://www.accessengineeringlibrary.com/content/book/9780071836777</t>
  </si>
  <si>
    <t>Hands-On PLC Programming with RSLogix 500 and LogixProÂ®, 1st Edition</t>
  </si>
  <si>
    <t>Dr. Eman Kamel</t>
  </si>
  <si>
    <t>Control engineering | Process engineering | Facility management</t>
  </si>
  <si>
    <t>Electrical engineering | Mechanical engineering | Industrial engineering</t>
  </si>
  <si>
    <t>https://www.accessengineeringlibrary.com/content/book/9781259644344</t>
  </si>
  <si>
    <t>Schaum's Outline of Biology, 5th Edition</t>
  </si>
  <si>
    <t>George H. Fried Ph.D.</t>
  </si>
  <si>
    <t>https://www.accessengineeringlibrary.com/content/book/9781260120783</t>
  </si>
  <si>
    <t>Airport Ground Navigation Systems</t>
  </si>
  <si>
    <t>Dr. Arjun Singh</t>
  </si>
  <si>
    <t>https://www.accessengineeringlibrary.com/content/book/9780070704459</t>
  </si>
  <si>
    <t>Airport Operations, 3rd Edition</t>
  </si>
  <si>
    <t>Norman J. Ashford</t>
  </si>
  <si>
    <t>https://www.accessengineeringlibrary.com/content/book/9780071775847</t>
  </si>
  <si>
    <t>Expanders for Oil and Gas Operations: Design, Applications, and Troubleshooting, 1st Edition</t>
  </si>
  <si>
    <t>Murari P. Singh Ph.D.</t>
  </si>
  <si>
    <t>https://www.accessengineeringlibrary.com/content/book/9780071799928</t>
  </si>
  <si>
    <t>Electronic Troubleshooting, 4th Edition</t>
  </si>
  <si>
    <t>Daniel R. Tomal Ph.D.</t>
  </si>
  <si>
    <t>Electronics engineering | Power engineering | Computer hardware</t>
  </si>
  <si>
    <t>Electrical engineering | Energy engineering | Mechanical engineering | Computer engineering</t>
  </si>
  <si>
    <t>https://www.accessengineeringlibrary.com/content/book/9780071819909</t>
  </si>
  <si>
    <t>Marks' Standard Handbook for Mechanical Engineers, 12th Edition</t>
  </si>
  <si>
    <t>Ali M. Sadegh Ph.D.</t>
  </si>
  <si>
    <t>https://www.accessengineeringlibrary.com/content/book/9781259588501</t>
  </si>
  <si>
    <t>Standard Handbook for Civil Engineers, Fifth Edition</t>
  </si>
  <si>
    <t>Jonathan T. Ricketts</t>
  </si>
  <si>
    <t>https://www.accessengineeringlibrary.com/content/book/9780071364737</t>
  </si>
  <si>
    <t>Analog IC Design with Low-Dropout Regulators (LDOs)</t>
  </si>
  <si>
    <t>Gabriel Alfonso RincĂłn-Mora</t>
  </si>
  <si>
    <t>https://www.accessengineeringlibrary.com/content/book/9780071608930</t>
  </si>
  <si>
    <t>How To Implement Lean Manufacturing</t>
  </si>
  <si>
    <t>Lonnie Wilson</t>
  </si>
  <si>
    <t>https://www.accessengineeringlibrary.com/content/book/9780071625074</t>
  </si>
  <si>
    <t>Electrical Power Systems Quality, 3rd Edition</t>
  </si>
  <si>
    <t>Surya Santoso Ph.D.</t>
  </si>
  <si>
    <t>https://www.accessengineeringlibrary.com/content/book/9780071761550</t>
  </si>
  <si>
    <t>Slurry Systems Handbook, 2nd Edition</t>
  </si>
  <si>
    <t>Baha Abulnaga P.E.</t>
  </si>
  <si>
    <t>Transport phenomena | Fluid mechanics | Infrastructure</t>
  </si>
  <si>
    <t>https://www.accessengineeringlibrary.com/content/book/9781260452792</t>
  </si>
  <si>
    <t>Internal Combustion Engine Fundamentals, 2nd Edition</t>
  </si>
  <si>
    <t>John B. Heywood</t>
  </si>
  <si>
    <t>Power engineering | Fuels</t>
  </si>
  <si>
    <t>https://www.accessengineeringlibrary.com/content/book/9781260116106</t>
  </si>
  <si>
    <t>Learn Aspen Plus in 24 Hours, 1st Edition</t>
  </si>
  <si>
    <t>https://www.accessengineeringlibrary.com/content/book/9781260116458</t>
  </si>
  <si>
    <t>DIY Drones for the Evil Genius: Design, Build, and Customize Your Own Drones, 1st Edition</t>
  </si>
  <si>
    <t>Ian Cinnamon</t>
  </si>
  <si>
    <t>https://www.accessengineeringlibrary.com/content/book/9781259861468</t>
  </si>
  <si>
    <t>Vibrational Spectroscopic Imaging for Biomedical Applications, 1st Edition</t>
  </si>
  <si>
    <t>Gokulakrishnan Srinivasan</t>
  </si>
  <si>
    <t>https://www.accessengineeringlibrary.com/content/book/9780071596992</t>
  </si>
  <si>
    <t>Lean Supply Chain and Logistics Management, 1st Edition</t>
  </si>
  <si>
    <t>Paul Myerson</t>
  </si>
  <si>
    <t>Operations management | Production engineering</t>
  </si>
  <si>
    <t>https://www.accessengineeringlibrary.com/content/book/9780071766265</t>
  </si>
  <si>
    <t>Land Development Calculations: Interactive Tools and Techniques for Site Planning, Analysis, and Design, Second Edition, Second Edition</t>
  </si>
  <si>
    <t>Walter Martin Hosack</t>
  </si>
  <si>
    <t>https://www.accessengineeringlibrary.com/content/book/9780071603218</t>
  </si>
  <si>
    <t>Wireless Security: Models, Threats, and Solutions</t>
  </si>
  <si>
    <t>Randall K. Nichols</t>
  </si>
  <si>
    <t>https://www.accessengineeringlibrary.com/content/book/9780071380386</t>
  </si>
  <si>
    <t>Masonry Structural Design</t>
  </si>
  <si>
    <t>Richard E. Klingner</t>
  </si>
  <si>
    <t>https://www.accessengineeringlibrary.com/content/book/9780071638302</t>
  </si>
  <si>
    <t>Supply Chain Strategy: The Logistics of Supply Chain Management</t>
  </si>
  <si>
    <t>Edward Frazelle, Ph.D.</t>
  </si>
  <si>
    <t>https://www.accessengineeringlibrary.com/content/book/9780071375993</t>
  </si>
  <si>
    <t>Fundamentals of Communications Systems</t>
  </si>
  <si>
    <t>Michael P. Fitz</t>
  </si>
  <si>
    <t>https://www.accessengineeringlibrary.com/content/book/9780071482806</t>
  </si>
  <si>
    <t>Structural Engineering SE All-in-One Exam Guide: Breadth and Depth, 1st Edition</t>
  </si>
  <si>
    <t>Dave K. Adams S.E.</t>
  </si>
  <si>
    <t>https://www.accessengineeringlibrary.com/content/book/9781259641039</t>
  </si>
  <si>
    <t>Manager's Guide to Business Writing, 2nd Edition</t>
  </si>
  <si>
    <t>Suzanne Sparks FitzGerald</t>
  </si>
  <si>
    <t>https://www.accessengineeringlibrary.com/content/book/9780071772266</t>
  </si>
  <si>
    <t>Design for Advanced Manufacturing: Technologies and Processes, 1st Edition</t>
  </si>
  <si>
    <t>LaRoux K. Gillespie</t>
  </si>
  <si>
    <t>https://www.accessengineeringlibrary.com/content/book/9781259587450</t>
  </si>
  <si>
    <t>Time Management, 1st Edition</t>
  </si>
  <si>
    <t>Marc Mancini Ph.D.</t>
  </si>
  <si>
    <t>https://www.accessengineeringlibrary.com/content/book/9780071406109</t>
  </si>
  <si>
    <t>Closed Feedwater Heaters for Power Generation: A Working Guide, 1st Edition</t>
  </si>
  <si>
    <t>Stanley Yokell</t>
  </si>
  <si>
    <t>Infrastructure | Power engineering | Quality engineering</t>
  </si>
  <si>
    <t>Civil engineering | Electrical engineering | Energy engineering | Mechanical engineering | Industrial engineering</t>
  </si>
  <si>
    <t>https://www.accessengineeringlibrary.com/content/book/9780071812894</t>
  </si>
  <si>
    <t>Environmental Nanotechnology: Applications and Impacts of Nanomaterials</t>
  </si>
  <si>
    <t>https://www.accessengineeringlibrary.com/content/book/9780071477505</t>
  </si>
  <si>
    <t>Hacking Electronics: An Illustrated DIY Guide for Makers and Hobbyists</t>
  </si>
  <si>
    <t>https://www.accessengineeringlibrary.com/content/book/9780071802369</t>
  </si>
  <si>
    <t>Programming Arduino: Getting Started with Sketches</t>
  </si>
  <si>
    <t>https://www.accessengineeringlibrary.com/content/book/9780071784221</t>
  </si>
  <si>
    <t>Make Your Own PCBs with EAGLE: From Schematic Designs to Finished Boards, 2nd Edition</t>
  </si>
  <si>
    <t>https://www.accessengineeringlibrary.com/content/book/9781260019193</t>
  </si>
  <si>
    <t>HVAC Design Sourcebook, 2nd Edition</t>
  </si>
  <si>
    <t>LEED AP W. Larsen Angel P.E.</t>
  </si>
  <si>
    <t>Heating ventilation and air conditioning | Pressure vessels and piping | Fluid mechanics</t>
  </si>
  <si>
    <t>https://www.accessengineeringlibrary.com/content/book/9781260457247</t>
  </si>
  <si>
    <t>Power Electronics Step-by-Step: Design, Modeling, Simulation, and Control, 1st Edition</t>
  </si>
  <si>
    <t>Weidong Xiao</t>
  </si>
  <si>
    <t>https://www.accessengineeringlibrary.com/content/book/9781260456974</t>
  </si>
  <si>
    <t>Manufacturing Engineering Handbook</t>
  </si>
  <si>
    <t>Hwaiyu Geng</t>
  </si>
  <si>
    <t>https://www.accessengineeringlibrary.com/content/book/9780071398251</t>
  </si>
  <si>
    <t>Programmable Microcontrollers with Applications: MSP430 LaunchPad with CCS and Grace</t>
  </si>
  <si>
    <t>Cem Ăśnsalan, Ph.D.</t>
  </si>
  <si>
    <t>https://www.accessengineeringlibrary.com/content/book/9780071830034</t>
  </si>
  <si>
    <t>Standard Handbook for Aerospace Engineers, 2nd Edition</t>
  </si>
  <si>
    <t>Dr. Brij N. Agrawal</t>
  </si>
  <si>
    <t>Aerospace engineering</t>
  </si>
  <si>
    <t>https://www.accessengineeringlibrary.com/content/book/9781259585173</t>
  </si>
  <si>
    <t>Advanced MEMS Packaging, 1st Edition</t>
  </si>
  <si>
    <t>John H. Lau Ph.D. P.E.</t>
  </si>
  <si>
    <t>https://www.accessengineeringlibrary.com/content/book/9780071626231</t>
  </si>
  <si>
    <t>Commercial Aviation Safety, 6th Edition</t>
  </si>
  <si>
    <t>Stephen K. Cusick J.D.</t>
  </si>
  <si>
    <t>https://www.accessengineeringlibrary.com/content/book/9781259641824</t>
  </si>
  <si>
    <t>Nalco Water Handbook, 4th Edition</t>
  </si>
  <si>
    <t>Nalco Water</t>
  </si>
  <si>
    <t>Water treatment | Thermal engineering | Waste engineering</t>
  </si>
  <si>
    <t>Environmental engineering | Mechanical engineering</t>
  </si>
  <si>
    <t>https://www.accessengineeringlibrary.com/content/book/9781259860973</t>
  </si>
  <si>
    <t>Global Supply Chains: Evaluating Regions on an EPIC Frameworkâ€”Economy, Politics, Infrastructure, and Competence, 1st Edition</t>
  </si>
  <si>
    <t>Mandyam M. (Srini) Srinivasan Ph.D.</t>
  </si>
  <si>
    <t>https://www.accessengineeringlibrary.com/content/book/9780071792318</t>
  </si>
  <si>
    <t>Standard Handbook for Aeronautical and Astronautical Engineers</t>
  </si>
  <si>
    <t>Mark Davies</t>
  </si>
  <si>
    <t>https://www.accessengineeringlibrary.com/content/book/9780071362290</t>
  </si>
  <si>
    <t>Principles of Biofuels and Hydrogen Gas: Production and Engine Performance, 1st Edition</t>
  </si>
  <si>
    <t>https://www.accessengineeringlibrary.com/content/book/9781260456424</t>
  </si>
  <si>
    <t>Construction Practices for Land Development: A Field Guide for Civil Engineers, 1st Edition</t>
  </si>
  <si>
    <t>Dewberry</t>
  </si>
  <si>
    <t>Construction engineering | Construction management | Engineering economics</t>
  </si>
  <si>
    <t>https://www.accessengineeringlibrary.com/content/book/9781260440775</t>
  </si>
  <si>
    <t>Analog Integrated Circuit Design by Simulation: Techniques, Tools, and Methods, 1st Edition</t>
  </si>
  <si>
    <t>UÄźur Ă‡ilingiroÄźlu</t>
  </si>
  <si>
    <t>https://www.accessengineeringlibrary.com/content/book/9781260441451</t>
  </si>
  <si>
    <t>2018 International Existing Building Code Handbook, 1st Edition</t>
  </si>
  <si>
    <t>Chris Kimball SE MCP CBO</t>
  </si>
  <si>
    <t>Construction management | Construction engineering | Structural engineering</t>
  </si>
  <si>
    <t>https://www.accessengineeringlibrary.com/content/book/9781260134780</t>
  </si>
  <si>
    <t>Design of Wood Structures-ASD/LRFD, Sixth Edition, Sixth Edition</t>
  </si>
  <si>
    <t>Donald E. Breyer</t>
  </si>
  <si>
    <t>https://www.accessengineeringlibrary.com/content/book/9780071455398</t>
  </si>
  <si>
    <t>Handbook of Environmental Engineering, 1st Edition</t>
  </si>
  <si>
    <t>Rao Y. Surampalli Ph.D. P.E. BCEE Dist.M.ASCE</t>
  </si>
  <si>
    <t>https://www.accessengineeringlibrary.com/content/book/9781259860225</t>
  </si>
  <si>
    <t>Master Handbook of Acoustics, Fourth Edition, Fourth Edition</t>
  </si>
  <si>
    <t>https://www.accessengineeringlibrary.com/content/book/9780071360975</t>
  </si>
  <si>
    <t>Say It With Charts: The Executive's Guide to Visual Communication, Fourth Edition</t>
  </si>
  <si>
    <t>https://www.accessengineeringlibrary.com/content/book/9780071369978</t>
  </si>
  <si>
    <t>Schaumâ€™s Outline of Engineering Mechanics Dynamics, Schaumâ€™s Edition</t>
  </si>
  <si>
    <t>E. Nelson</t>
  </si>
  <si>
    <t>https://www.accessengineeringlibrary.com/content/book/9780071713603</t>
  </si>
  <si>
    <t>Build Your Own Transistor Radios: A Hobbyist's Guide to High-Performance and Low-Powered Radio Circuits, 1st Edition</t>
  </si>
  <si>
    <t>Ronald Quan</t>
  </si>
  <si>
    <t>https://www.accessengineeringlibrary.com/content/book/9780071799706</t>
  </si>
  <si>
    <t>Maintenance Planning and Scheduling Handbook, 4th Edition</t>
  </si>
  <si>
    <t>Richard D. Palmer PE MBA CMRP</t>
  </si>
  <si>
    <t>Maintenance engineering | Quality engineering</t>
  </si>
  <si>
    <t>https://www.accessengineeringlibrary.com/content/book/9781260135282</t>
  </si>
  <si>
    <t>What is Six Sigma Process Management?, 1st Edition</t>
  </si>
  <si>
    <t>Rowland Hayler</t>
  </si>
  <si>
    <t>https://www.accessengineeringlibrary.com/content/book/9780071453417</t>
  </si>
  <si>
    <t>Optofluidics: Fundamentals, Devices, and Applications, 1st Edition</t>
  </si>
  <si>
    <t>Yeshaiahu Fainman</t>
  </si>
  <si>
    <t>https://www.accessengineeringlibrary.com/content/book/9780071601566</t>
  </si>
  <si>
    <t>Biomedical Engineering and Design Handbook, Volume 1, Second Edition</t>
  </si>
  <si>
    <t>https://www.accessengineeringlibrary.com/content/book/9780071498388</t>
  </si>
  <si>
    <t>Standard Handbook for Electrical Engineers, Sixteenth Edition</t>
  </si>
  <si>
    <t>https://www.accessengineeringlibrary.com/content/book/9780071762328</t>
  </si>
  <si>
    <t>24 Deadly Sins of Software Security: Programming Flaws and How to Fix Them</t>
  </si>
  <si>
    <t>Michael Howard</t>
  </si>
  <si>
    <t>https://www.accessengineeringlibrary.com/content/book/9780071626750</t>
  </si>
  <si>
    <t>Manufacturing Planning and Control for Supply Chain Management: APICS/CPIM Certification Edition</t>
  </si>
  <si>
    <t>F. Robert Jacobs</t>
  </si>
  <si>
    <t>https://www.accessengineeringlibrary.com/content/book/9780071750318</t>
  </si>
  <si>
    <t>Energy Systems Engineering: Evaluation and Implementation, 3rd Edition</t>
  </si>
  <si>
    <t>Francis M. Vanek Ph.D.</t>
  </si>
  <si>
    <t>https://www.accessengineeringlibrary.com/content/book/9781259585098</t>
  </si>
  <si>
    <t>Schaum's Outline of College Algebra, 4th Edition</t>
  </si>
  <si>
    <t>Murray R. Spiegel, Ph.D.</t>
  </si>
  <si>
    <t>https://www.accessengineeringlibrary.com/content/book/9780071821810</t>
  </si>
  <si>
    <t>Schaum's Outline of Electromagnetics, 4th Edition</t>
  </si>
  <si>
    <t>Joseph A. Edminister</t>
  </si>
  <si>
    <t>https://www.accessengineeringlibrary.com/content/book/9780071831475</t>
  </si>
  <si>
    <t>Dynamic Analysis of Skeletal Structures: Force and Displacement Methods and Iterative Techniques, 1st Edition</t>
  </si>
  <si>
    <t>Seetharamulu Kaveti</t>
  </si>
  <si>
    <t>Structural engineering | Solid mechanics | Materials applications</t>
  </si>
  <si>
    <t>Civil engineering | Mechanical engineering | Materials engineering</t>
  </si>
  <si>
    <t>https://www.accessengineeringlibrary.com/content/book/9780071835855</t>
  </si>
  <si>
    <t>Properties of Gases and Liquids, 6th Edition</t>
  </si>
  <si>
    <t>J. Richard Elliott PhD</t>
  </si>
  <si>
    <t>Transport phenomena | Chemical thermodynamics | Fluid mechanics</t>
  </si>
  <si>
    <t>https://www.accessengineeringlibrary.com/content/book/9781260116342</t>
  </si>
  <si>
    <t>Maynardâ€™s Industrial Engineering Handbook, 5th Edition</t>
  </si>
  <si>
    <t>Kjell B. Zandin</t>
  </si>
  <si>
    <t>https://www.accessengineeringlibrary.com/content/book/9780070411029</t>
  </si>
  <si>
    <t>Printed Circuits Handbook, Sixth Edition</t>
  </si>
  <si>
    <t>Clyde F. Coombs, Jr.</t>
  </si>
  <si>
    <t>https://www.accessengineeringlibrary.com/content/book/9780071467346</t>
  </si>
  <si>
    <t>Biomedical Engineering Fundamentals, 3rd Edition</t>
  </si>
  <si>
    <t>Biomedical engineering</t>
  </si>
  <si>
    <t>Bioengineering</t>
  </si>
  <si>
    <t>https://www.accessengineeringlibrary.com/content/book/9781260136265</t>
  </si>
  <si>
    <t>Microchip Fabrication: A Practical Guide to Semiconductor Processing, Fifth Edition, Fifth Edition</t>
  </si>
  <si>
    <t>https://www.accessengineeringlibrary.com/content/book/9780071432412</t>
  </si>
  <si>
    <t>CNC Handbook, 1st Edition</t>
  </si>
  <si>
    <t>Hans B. Kief</t>
  </si>
  <si>
    <t>https://www.accessengineeringlibrary.com/content/book/9780071799485</t>
  </si>
  <si>
    <t>Entrepreneur's Book of Actions: Essential Daily Exercises and Habits for Becoming Wealthier, Smarter, and More Successful, 1st Edition</t>
  </si>
  <si>
    <t>Rhett Power</t>
  </si>
  <si>
    <t>https://www.accessengineeringlibrary.com/content/book/9781259859175</t>
  </si>
  <si>
    <t>One Simple Idea, Revised and Expanded Edition: Turn Your Dreams into a Licensing Goldmine While Letting Others Do the Work, 1st Edition</t>
  </si>
  <si>
    <t>Stephen Key</t>
  </si>
  <si>
    <t>Entrepreneurship</t>
  </si>
  <si>
    <t>https://www.accessengineeringlibrary.com/content/book/9781259589676</t>
  </si>
  <si>
    <t>Concrete: Microstructure, Properties, and Materials, 4th Edition</t>
  </si>
  <si>
    <t>P. Kumar Mehta Ph.D.</t>
  </si>
  <si>
    <t>Materials | Construction engineering | Structural engineering</t>
  </si>
  <si>
    <t>https://www.accessengineeringlibrary.com/content/book/9780071797870</t>
  </si>
  <si>
    <t>Maintenance Engineering Handbook, Seventh Edition, Seventh Edition</t>
  </si>
  <si>
    <t>Lindley R. Higgins</t>
  </si>
  <si>
    <t>https://www.accessengineeringlibrary.com/content/book/9780071546461</t>
  </si>
  <si>
    <t>Airport Planning and Management, Sixth Edition</t>
  </si>
  <si>
    <t>Seth B. Young, Ph.D.</t>
  </si>
  <si>
    <t>https://www.accessengineeringlibrary.com/content/book/9780071750240</t>
  </si>
  <si>
    <t>Elements of Photogrammetry with Applications in GIS, 4th Edition</t>
  </si>
  <si>
    <t>Paul R. Wolf Ph.D.</t>
  </si>
  <si>
    <t>https://www.accessengineeringlibrary.com/content/book/9780071761123</t>
  </si>
  <si>
    <t>Schaum's Outline of Geometry, 6th Edition</t>
  </si>
  <si>
    <t>Barnett Rich PhD</t>
  </si>
  <si>
    <t>Geometry</t>
  </si>
  <si>
    <t>https://www.accessengineeringlibrary.com/content/book/9781260010572</t>
  </si>
  <si>
    <t>Handbook of Adhesives and Sealants, 3rd Edition</t>
  </si>
  <si>
    <t>Edward M. Petrie</t>
  </si>
  <si>
    <t>https://www.accessengineeringlibrary.com/content/book/9781260440447</t>
  </si>
  <si>
    <t>Antennas for Base Stations in Wireless Communications, 1st Edition</t>
  </si>
  <si>
    <t>Zhi Ning Chen</t>
  </si>
  <si>
    <t>https://www.accessengineeringlibrary.com/content/book/9780071612883</t>
  </si>
  <si>
    <t>Structural Engineering Formulas, 2nd Edition</t>
  </si>
  <si>
    <t>Ilya Mikhelson Ph.D.</t>
  </si>
  <si>
    <t>https://www.accessengineeringlibrary.com/content/book/9780071794282</t>
  </si>
  <si>
    <t>Lineman's and Cableman's Handbook, 13th Edition</t>
  </si>
  <si>
    <t>https://www.accessengineeringlibrary.com/content/book/9780071850032</t>
  </si>
  <si>
    <t>Programmable Microcontrollers: Applications on the MSP432 LaunchPad, 1st Edition</t>
  </si>
  <si>
    <t>Electronics engineering | Computer hardware | Communications engineering</t>
  </si>
  <si>
    <t>https://www.accessengineeringlibrary.com/content/book/9781259836190</t>
  </si>
  <si>
    <t>Handbook of Hydraulics, 8th Edition</t>
  </si>
  <si>
    <t>James E. Lindell</t>
  </si>
  <si>
    <t>https://www.accessengineeringlibrary.com/content/book/9781259859687</t>
  </si>
  <si>
    <t>Switch-Mode Power Supplies: SPICE Simulations and Practical Designs</t>
  </si>
  <si>
    <t>Christophe Basso</t>
  </si>
  <si>
    <t>https://www.accessengineeringlibrary.com/content/book/9780071508582</t>
  </si>
  <si>
    <t>Orlicky's Material Requirements Planning, 3rd Edition</t>
  </si>
  <si>
    <t>https://www.accessengineeringlibrary.com/content/book/9780071755634</t>
  </si>
  <si>
    <t>Programming the Intel Edison: Getting Started with Processing and Python, 1st Edition</t>
  </si>
  <si>
    <t>https://www.accessengineeringlibrary.com/content/book/9781259588334</t>
  </si>
  <si>
    <t>3D Printer Projects for Makerspaces, 1st Edition</t>
  </si>
  <si>
    <t>https://www.accessengineeringlibrary.com/content/book/9781259860386</t>
  </si>
  <si>
    <t>Communications Network Test &amp; Measurement Handbook</t>
  </si>
  <si>
    <t>https://www.accessengineeringlibrary.com/content/book/9780070126176</t>
  </si>
  <si>
    <t>Metal Building Systems: Design and Specifications, Second Edition, Second Edition</t>
  </si>
  <si>
    <t>Alexander Newman</t>
  </si>
  <si>
    <t>https://www.accessengineeringlibrary.com/content/book/9780071402019</t>
  </si>
  <si>
    <t>Tall and Supertall Buildings: Planning and Design, 1st Edition</t>
  </si>
  <si>
    <t>Akbar Tamboli P.E. F.ASCE</t>
  </si>
  <si>
    <t>https://www.accessengineeringlibrary.com/content/book/9780071818711</t>
  </si>
  <si>
    <t>Schaum's Outline of Human Anatomy and Physiology, 4th Edition</t>
  </si>
  <si>
    <t>The late Kent M. Van de Graaff</t>
  </si>
  <si>
    <t>https://www.accessengineeringlibrary.com/content/book/9780071810791</t>
  </si>
  <si>
    <t>Schaum's Outline of Physics for Engineering and Science, Third Edition</t>
  </si>
  <si>
    <t>Michael Browne</t>
  </si>
  <si>
    <t>https://www.accessengineeringlibrary.com/content/book/9780071810906</t>
  </si>
  <si>
    <t>Schaum's Outline of Thermodynamics for Engineers, Third Edition</t>
  </si>
  <si>
    <t>Merle C. Potter, PhD</t>
  </si>
  <si>
    <t>https://www.accessengineeringlibrary.com/content/book/9780071830829</t>
  </si>
  <si>
    <t>Handbook of Project-based Management: Leading Strategic Change in Organizations, Third Edition</t>
  </si>
  <si>
    <t>J. Rodney Turner</t>
  </si>
  <si>
    <t>https://www.accessengineeringlibrary.com/content/book/9780071549745</t>
  </si>
  <si>
    <t>Raspberry PiÂ® Electronics Projects for the Evil Genius, 1st Edition</t>
  </si>
  <si>
    <t>https://www.accessengineeringlibrary.com/content/book/9781259640582</t>
  </si>
  <si>
    <t>Handbook of Nondestructive Evaluation, 3rd Edition</t>
  </si>
  <si>
    <t>Charles J. Hellier</t>
  </si>
  <si>
    <t>Materials applications | Optical engineering | Acoustical engineering</t>
  </si>
  <si>
    <t>Materials engineering | Electrical engineering | Mechanical engineering</t>
  </si>
  <si>
    <t>https://www.accessengineeringlibrary.com/content/book/9781260441437</t>
  </si>
  <si>
    <t>Synthetic Fuels Handbook: Properties, Process, and Performance, 2nd Edition</t>
  </si>
  <si>
    <t>Dr. James G. Speight</t>
  </si>
  <si>
    <t>Fuels | Petroleum engineering | Construction engineering</t>
  </si>
  <si>
    <t>https://www.accessengineeringlibrary.com/content/book/9781260128963</t>
  </si>
  <si>
    <t>Civil Engineering PE All-in-One Exam Guide: Breadth and Depth, 4th Edition</t>
  </si>
  <si>
    <t>https://www.accessengineeringlibrary.com/content/book/9781260457223</t>
  </si>
  <si>
    <t>Aircraft Powerplants, 9th Edition</t>
  </si>
  <si>
    <t>https://www.accessengineeringlibrary.com/content/book/9781259835704</t>
  </si>
  <si>
    <t>Foundation Engineering Handbook: Design and Construction with the 2009 International Building Code, 2nd Edition</t>
  </si>
  <si>
    <t>https://www.accessengineeringlibrary.com/content/book/9780071740098</t>
  </si>
  <si>
    <t>Applied Cell and Molecular Biology for Engineers, 1st Edition</t>
  </si>
  <si>
    <t>Gabi Nindle Waite</t>
  </si>
  <si>
    <t>https://www.accessengineeringlibrary.com/content/book/9780071472425</t>
  </si>
  <si>
    <t>Membrane Systems for Wastewater Treatment, 1st Edition</t>
  </si>
  <si>
    <t>https://www.accessengineeringlibrary.com/content/book/9780071464192</t>
  </si>
  <si>
    <t>Computer-Aided Drug Design and Delivery Systems, 1st Edition</t>
  </si>
  <si>
    <t>Ahindra Nag</t>
  </si>
  <si>
    <t>Biomedical engineering | Electronics engineering | Pharmacology</t>
  </si>
  <si>
    <t>https://www.accessengineeringlibrary.com/content/book/9780071701242</t>
  </si>
  <si>
    <t>Fracturing Horizontal Wells, 1st Edition</t>
  </si>
  <si>
    <t>Mohamed Y. Soliman Ph.D. P.E. NAI</t>
  </si>
  <si>
    <t>Petroleum engineering | Geological engineering</t>
  </si>
  <si>
    <t>https://www.accessengineeringlibrary.com/content/book/9781259585616</t>
  </si>
  <si>
    <t>Reservoir Engineering Models: Analytical and Numerical Approaches, 1st Edition</t>
  </si>
  <si>
    <t>Turgay Ertekin</t>
  </si>
  <si>
    <t>Petroleum engineering | Fluid mechanics | Transport phenomena</t>
  </si>
  <si>
    <t>Energy engineering | Chemical engineering | Civil engineering | Mechanical engineering</t>
  </si>
  <si>
    <t>https://www.accessengineeringlibrary.com/content/book/9781259585630</t>
  </si>
  <si>
    <t>Lange's Handbook of Chemistry, 17th Edition</t>
  </si>
  <si>
    <t>https://www.accessengineeringlibrary.com/content/book/9781259586095</t>
  </si>
  <si>
    <t>Oil Spills and Gas Leaks: Environmental Response, Prevention, and Cost Recovery, 1st Edition</t>
  </si>
  <si>
    <t>Stephen M. Testa</t>
  </si>
  <si>
    <t>Safety engineering | Petroleum engineering | Fuels</t>
  </si>
  <si>
    <t>Industrial engineering | Energy engineering</t>
  </si>
  <si>
    <t>https://www.accessengineeringlibrary.com/content/book/9780071772891</t>
  </si>
  <si>
    <t>TAB Book of Arduino Projects: 36 Things to Make with Shields and Protoshields, 1st Edition</t>
  </si>
  <si>
    <t>https://www.accessengineeringlibrary.com/content/book/9780071790673</t>
  </si>
  <si>
    <t>CPM in Construction Management, 8th Edition</t>
  </si>
  <si>
    <t>James J. O'Brien P.E. PMP CVS</t>
  </si>
  <si>
    <t>https://www.accessengineeringlibrary.com/content/book/9781259587276</t>
  </si>
  <si>
    <t>Foundations and Strategies for Medical Device Design, 1st Edition</t>
  </si>
  <si>
    <t>Vikki Hazelwood Ph.D. FNAI</t>
  </si>
  <si>
    <t>Biomedical engineering | Biochemical engineering</t>
  </si>
  <si>
    <t>https://www.accessengineeringlibrary.com/content/book/9781260456950</t>
  </si>
  <si>
    <t>Arduino + Android Projects for the Evil Genius: Control Arduino with Your Smartphone or Tablet, 1st Edition</t>
  </si>
  <si>
    <t>https://www.accessengineeringlibrary.com/content/book/9780071775960</t>
  </si>
  <si>
    <t>Aviation Maintenance Management, 2nd Edition</t>
  </si>
  <si>
    <t>Harry A. Kinnison Ph.D.</t>
  </si>
  <si>
    <t>Aircraft | Quality engineering | Maintenance engineering</t>
  </si>
  <si>
    <t>Aerospace engineering | Industrial engineering</t>
  </si>
  <si>
    <t>https://www.accessengineeringlibrary.com/content/book/9780071805025</t>
  </si>
  <si>
    <t>Practical Electronic Design for Experimenters, 1st Edition</t>
  </si>
  <si>
    <t>Louis E. Frenzel Jr.</t>
  </si>
  <si>
    <t>https://www.accessengineeringlibrary.com/content/book/9781260456158</t>
  </si>
  <si>
    <t>Manager's Guide to Navigating Change, 1st Edition</t>
  </si>
  <si>
    <t>Stephen Rock</t>
  </si>
  <si>
    <t>https://www.accessengineeringlibrary.com/content/book/9780071769471</t>
  </si>
  <si>
    <t>McGraw-Hill's Guide to UK Wiring Standards for Earthing &amp; Bonding, 1st Edition</t>
  </si>
  <si>
    <t>https://www.accessengineeringlibrary.com/content/book/9781259641275</t>
  </si>
  <si>
    <t>Presentation Skills For Managers, 2nd Edition</t>
  </si>
  <si>
    <t>Kerri Garbis</t>
  </si>
  <si>
    <t>https://www.accessengineeringlibrary.com/content/book/9781259643965</t>
  </si>
  <si>
    <t>Boiler Operator's Guide, 5th Edition</t>
  </si>
  <si>
    <t>Ray Wohlfarth</t>
  </si>
  <si>
    <t>Mechanical thermodynamics | Power engineering | Pressure vessels and piping</t>
  </si>
  <si>
    <t>https://www.accessengineeringlibrary.com/content/book/9781260026993</t>
  </si>
  <si>
    <t>Foundation and Anchor Design Guide for Metal Building Systems</t>
  </si>
  <si>
    <t>Alexander Newman, P.E., F.ASCE</t>
  </si>
  <si>
    <t>https://www.accessengineeringlibrary.com/content/book/9780071766357</t>
  </si>
  <si>
    <t>Toyota Way to Lean Leadership: Achieving and Sustaining Excellence through Leadership Development, 1st Edition</t>
  </si>
  <si>
    <t>Leadership | Quality engineering | Quality management</t>
  </si>
  <si>
    <t>Business skills | Industrial engineering | Engineering management</t>
  </si>
  <si>
    <t>https://www.accessengineeringlibrary.com/content/book/9780071780780</t>
  </si>
  <si>
    <t>Modern Completion Technology for Oil and Gas Wells, 1st Edition</t>
  </si>
  <si>
    <t>Ding Zhu Ph.D.</t>
  </si>
  <si>
    <t>Petroleum engineering | Geological engineering | Materials applications</t>
  </si>
  <si>
    <t>Energy engineering | Civil engineering | Materials engineering</t>
  </si>
  <si>
    <t>https://www.accessengineeringlibrary.com/content/book/9781259642029</t>
  </si>
  <si>
    <t>Fundamentals of Engineering FE Civil All-in-One Exam Guide, 1st Edition</t>
  </si>
  <si>
    <t>https://www.accessengineeringlibrary.com/content/book/9781260011340</t>
  </si>
  <si>
    <t>30 BeagleBone Black Projects for the Evil Genius, 1st Edition</t>
  </si>
  <si>
    <t>https://www.accessengineeringlibrary.com/content/book/9780071839280</t>
  </si>
  <si>
    <t>Materials for Civil Engineering: Properties and Applications in Infrastructure, 1st Edition</t>
  </si>
  <si>
    <t>Luke S. Lee Ph.D. P.E.</t>
  </si>
  <si>
    <t>Construction engineering | Materials</t>
  </si>
  <si>
    <t>https://www.accessengineeringlibrary.com/content/book/9781259862618</t>
  </si>
  <si>
    <t>Schaum's Outline of Statistics, 6th Edition</t>
  </si>
  <si>
    <t>The late Dr. Murray R. Spiegel</t>
  </si>
  <si>
    <t>https://www.accessengineeringlibrary.com/content/book/9781260011463</t>
  </si>
  <si>
    <t>Geotechnical Earthquake Engineering Handbook: With the 2012 International Building Code, 2nd Edition</t>
  </si>
  <si>
    <t>Geotechnical engineering | Structural engineering | Geological engineering</t>
  </si>
  <si>
    <t>https://www.accessengineeringlibrary.com/content/book/9780071792387</t>
  </si>
  <si>
    <t>Power Plant Stability, Capacitors, and Grounding: Numerical Solutions, 1st Edition</t>
  </si>
  <si>
    <t>Orlando N. Acosta MSEE</t>
  </si>
  <si>
    <t>https://www.accessengineeringlibrary.com/content/book/9780071800082</t>
  </si>
  <si>
    <t>Industrial Automation: Hands-On, 1st Edition</t>
  </si>
  <si>
    <t>Frank Lamb</t>
  </si>
  <si>
    <t>Production engineering | Materials applications | Systems engineering</t>
  </si>
  <si>
    <t>Industrial engineering | Materials engineering</t>
  </si>
  <si>
    <t>https://www.accessengineeringlibrary.com/content/book/9780071816458</t>
  </si>
  <si>
    <t>Public Infrastructure Asset Management, 2nd Edition</t>
  </si>
  <si>
    <t>Waheed Uddin</t>
  </si>
  <si>
    <t>Infrastructure | Engineering economics | Maintenance engineering</t>
  </si>
  <si>
    <t>Civil engineering | Engineering management | Industrial engineering</t>
  </si>
  <si>
    <t>https://www.accessengineeringlibrary.com/content/book/9780071820110</t>
  </si>
  <si>
    <t>Telecommunications Crash Course, 3rd Edition</t>
  </si>
  <si>
    <t>Steven Shepard Ph.D.</t>
  </si>
  <si>
    <t>https://www.accessengineeringlibrary.com/content/book/9780071832663</t>
  </si>
  <si>
    <t>Advanced Signal Processing: A Concise Guide, 1st Edition</t>
  </si>
  <si>
    <t>Amir-Homayoon Najmi</t>
  </si>
  <si>
    <t>Signal processing | Data science | Artificial intelligence</t>
  </si>
  <si>
    <t>https://www.accessengineeringlibrary.com/content/book/9781260458930</t>
  </si>
  <si>
    <t>McGraw-Hill's National Electrical Safety Code (NESC) 2012 Handbook, 1st Edition</t>
  </si>
  <si>
    <t>https://www.accessengineeringlibrary.com/content/book/9780071766852</t>
  </si>
  <si>
    <t>Arduino Projects for Amateur Radio, 1st Edition</t>
  </si>
  <si>
    <t>Dr. Jack Purdum W8TEE</t>
  </si>
  <si>
    <t>https://www.accessengineeringlibrary.com/content/book/9780071834056</t>
  </si>
  <si>
    <t>Performance and Security for the Internet of Things: Emerging Wireless Technologies, 1st Edition</t>
  </si>
  <si>
    <t>Haya Shajaiah Ph.D.</t>
  </si>
  <si>
    <t>Communications engineering | Security engineering | Internet of things</t>
  </si>
  <si>
    <t>Electrical engineering | Industrial engineering | Computer engineering | Makerspace</t>
  </si>
  <si>
    <t>https://www.accessengineeringlibrary.com/content/book/9781260460353</t>
  </si>
  <si>
    <t>Introduction to Synthetic Aperture Radar: Concepts and Practice, 1st Edition</t>
  </si>
  <si>
    <t>E. David Jansing Ph.D.</t>
  </si>
  <si>
    <t>Signal processing | Communications engineering | Optical engineering</t>
  </si>
  <si>
    <t>https://www.accessengineeringlibrary.com/content/book/9781260458961</t>
  </si>
  <si>
    <t>Thermal Science: Essentials of Thermodynamics, Fluid Mechanics, and Heat Transfer, 1st Edition</t>
  </si>
  <si>
    <t>Erian A. Baskharone Ph.D.</t>
  </si>
  <si>
    <t>https://www.accessengineeringlibrary.com/content/book/9780071772341</t>
  </si>
  <si>
    <t>Energy Systems Engineering: Evaluation and Implementation, 4th Edition</t>
  </si>
  <si>
    <t>https://www.accessengineeringlibrary.com/content/book/9781260456400</t>
  </si>
  <si>
    <t>Troubleshooting and Repairing Major Appliances, 3rd Edition</t>
  </si>
  <si>
    <t>Power engineering | Electronics engineering | Thermal engineering</t>
  </si>
  <si>
    <t>https://www.accessengineeringlibrary.com/content/book/9780071770187</t>
  </si>
  <si>
    <t>Water and Wastewater Calculations Manual, 3rd Edition</t>
  </si>
  <si>
    <t>Shun Dar Lin Ph.D.</t>
  </si>
  <si>
    <t>https://www.accessengineeringlibrary.com/content/book/9780071819817</t>
  </si>
  <si>
    <t>Handbook of Project-Based Management: Leading Strategic Change in Organizations, 4th Edition</t>
  </si>
  <si>
    <t>Rodney Turner</t>
  </si>
  <si>
    <t>https://www.accessengineeringlibrary.com/content/book/9780071821780</t>
  </si>
  <si>
    <t>Build Your Own Quadcopter: Power Up Your Designs with the Parallax Elev-8, 1st Edition</t>
  </si>
  <si>
    <t>https://www.accessengineeringlibrary.com/content/book/9780071822282</t>
  </si>
  <si>
    <t>Optical Systems Engineering, 1st Edition</t>
  </si>
  <si>
    <t>Keith J. Kasunic Ph.D.</t>
  </si>
  <si>
    <t>https://www.accessengineeringlibrary.com/content/book/9780071754408</t>
  </si>
  <si>
    <t>Quality Improvement Through Planned Experimentation, 3rd Edition</t>
  </si>
  <si>
    <t>Ronald D. Moen</t>
  </si>
  <si>
    <t>Quality engineering | Quality management | Materials applications</t>
  </si>
  <si>
    <t>Industrial engineering | Engineering management | Materials engineering</t>
  </si>
  <si>
    <t>https://www.accessengineeringlibrary.com/content/book/9780071759663</t>
  </si>
  <si>
    <t>Electrical Safety Handbook, 5th Edition</t>
  </si>
  <si>
    <t>Dennis K. Neitzel C.P.E. C.E.S.C.P.</t>
  </si>
  <si>
    <t>Safety engineering | Electronics engineering | Power engineering</t>
  </si>
  <si>
    <t>Industrial engineering | Electrical engineering | Energy engineering | Mechanical engineering</t>
  </si>
  <si>
    <t>https://www.accessengineeringlibrary.com/content/book/9781260134858</t>
  </si>
  <si>
    <t>Printed Circuits Handbook, 7th Edition</t>
  </si>
  <si>
    <t>https://www.accessengineeringlibrary.com/content/book/9780071833950</t>
  </si>
  <si>
    <t>Business Data Science: Combining Machine Learning and Economics to Optimize, Automate, and Accelerate Business Decisions, 1st Edition</t>
  </si>
  <si>
    <t>Matt Taddy</t>
  </si>
  <si>
    <t>https://www.accessengineeringlibrary.com/content/book/9781260452778</t>
  </si>
  <si>
    <t>Cross-Laminated Timber Design: Structural Properties, Standards, and Safety, 1st Edition</t>
  </si>
  <si>
    <t>Construction engineering | Structural engineering | Materials</t>
  </si>
  <si>
    <t>https://www.accessengineeringlibrary.com/content/book/9781260117998</t>
  </si>
  <si>
    <t>Schaum's Outline of Probability and Statistics, 4th Edition</t>
  </si>
  <si>
    <t>Murray R. Spiegel</t>
  </si>
  <si>
    <t>https://www.accessengineeringlibrary.com/content/book/9780071795579</t>
  </si>
  <si>
    <t>VLSI Analog Circuits: Algorithms, Architecture, Modeling, and Circuit Implementation, 2nd Edition</t>
  </si>
  <si>
    <t>Hongjiang Song Ph.D.</t>
  </si>
  <si>
    <t>https://www.accessengineeringlibrary.com/content/book/9781259644931</t>
  </si>
  <si>
    <t>Pressure Vessels: The ASME Code Simplified, 9th Edition</t>
  </si>
  <si>
    <t>Robert F. Stricker P.E.</t>
  </si>
  <si>
    <t>Pressure vessels and piping | Quality engineering | Chemical processing equipment</t>
  </si>
  <si>
    <t>Mechanical engineering | Industrial engineering | Chemical engineering</t>
  </si>
  <si>
    <t>https://www.accessengineeringlibrary.com/content/book/9781260455410</t>
  </si>
  <si>
    <t>Aircraft Basic Science, 8th Edition</t>
  </si>
  <si>
    <t>Aircraft | Transport phenomena | Fluid mechanics</t>
  </si>
  <si>
    <t>https://www.accessengineeringlibrary.com/content/book/9780071799171</t>
  </si>
  <si>
    <t>Steel Structures Design for Lateral and Vertical Forces, 2nd Edition</t>
  </si>
  <si>
    <t>Alan Williams Ph.D. S.E. F.I.C.E. C.Eng.</t>
  </si>
  <si>
    <t>https://www.accessengineeringlibrary.com/content/book/9781259588013</t>
  </si>
  <si>
    <t>Design of Water Resource Recovery Facilities, 6th Edition</t>
  </si>
  <si>
    <t>https://www.accessengineeringlibrary.com/content/book/9781260031188</t>
  </si>
  <si>
    <t>Land Development Handbook, 4th Edition</t>
  </si>
  <si>
    <t>Construction engineering | Land development | Infrastructure</t>
  </si>
  <si>
    <t>https://www.accessengineeringlibrary.com/content/book/9781260440751</t>
  </si>
  <si>
    <t>Programming the BBC micro:bit: Getting Started with MicroPython, 1st Edition</t>
  </si>
  <si>
    <t>https://www.accessengineeringlibrary.com/content/book/9781260117585</t>
  </si>
  <si>
    <t>Smart Grid Infrastructure &amp; Networking, 1st Edition</t>
  </si>
  <si>
    <t>https://www.accessengineeringlibrary.com/content/book/9780071787741</t>
  </si>
  <si>
    <t>McGraw-Hill's National Electrical Code 2017 Handbook, 29th Edition</t>
  </si>
  <si>
    <t>https://www.accessengineeringlibrary.com/content/book/9781259584428</t>
  </si>
  <si>
    <t>Fundamentals of Device and Systems Packaging: Technologies and Applications, 2nd Edition</t>
  </si>
  <si>
    <t>Dr. Rao R. Tummala</t>
  </si>
  <si>
    <t>https://www.accessengineeringlibrary.com/content/book/9781259861550</t>
  </si>
  <si>
    <t>3G Networks: Architecture, Protocols &amp; Procedures</t>
  </si>
  <si>
    <t>https://www.accessengineeringlibrary.com/content/book/9780070527997</t>
  </si>
  <si>
    <t>Build Your Own PC on a Budget: A DIY Guide for Hobbyists and Gamers, 1st Edition</t>
  </si>
  <si>
    <t>John Paul Mueller</t>
  </si>
  <si>
    <t>https://www.accessengineeringlibrary.com/content/book/9780071842372</t>
  </si>
  <si>
    <t>Structural Load Determination: 2018 IBC and ASCE/SEI 7-16, 1st Edition</t>
  </si>
  <si>
    <t>https://www.accessengineeringlibrary.com/content/book/9781260135626</t>
  </si>
  <si>
    <t>Fabrication and Application of Nanomaterials, 1st Edition</t>
  </si>
  <si>
    <t>Sulalit Bandyopadhyay</t>
  </si>
  <si>
    <t>Materials | Chemical processes | Materials applications</t>
  </si>
  <si>
    <t>https://www.accessengineeringlibrary.com/content/book/9781260132236</t>
  </si>
  <si>
    <t>Handbook for Building Construction: Administration, Materials, Systems, and Safety, 1st Edition</t>
  </si>
  <si>
    <t>Clifford J. Schexnayder P.E. Ph.D.</t>
  </si>
  <si>
    <t>Construction engineering | Operations management | Project management</t>
  </si>
  <si>
    <t>https://www.accessengineeringlibrary.com/content/book/9781260456882</t>
  </si>
  <si>
    <t>LTE Signaling with Diameter, 1st Edition</t>
  </si>
  <si>
    <t>https://www.accessengineeringlibrary.com/content/book/9781259584275</t>
  </si>
  <si>
    <t>Schaum's Outline: Mathematical Handbook of Formulas and Tables, 5th Edition</t>
  </si>
  <si>
    <t>Seymour Lipschutz</t>
  </si>
  <si>
    <t>https://www.accessengineeringlibrary.com/content/book/9781260010534</t>
  </si>
  <si>
    <t>Schaum's Outline of Precalculus, 4th Edition</t>
  </si>
  <si>
    <t>Fred Safier</t>
  </si>
  <si>
    <t>https://www.accessengineeringlibrary.com/content/book/9781260454208</t>
  </si>
  <si>
    <t>Tanmay Teaches Julia for Beginners: A Springboard to Machine Learning for All Ages, 1st Edition</t>
  </si>
  <si>
    <t>Tanmay Bakshi</t>
  </si>
  <si>
    <t>Computer programming | Artificial intelligence</t>
  </si>
  <si>
    <t>https://www.accessengineeringlibrary.com/content/book/9781260456639</t>
  </si>
  <si>
    <t>The Internet of Things: Do-It-Yourself at Home Projects for Arduino, Raspberry Pi, and BeagleBone Black, 1st Edition</t>
  </si>
  <si>
    <t>Makerspace electronics | Embedded systems</t>
  </si>
  <si>
    <t>https://www.accessengineeringlibrary.com/content/book/9780071835206</t>
  </si>
  <si>
    <t>Manufacturing Planning and Control for Supply Chain Management: The CPIM Reference, 2nd Edition</t>
  </si>
  <si>
    <t>Operations management | Production engineering | Materials handling</t>
  </si>
  <si>
    <t>https://www.accessengineeringlibrary.com/content/book/9781260108385</t>
  </si>
  <si>
    <t>How to Implement Lean Manufacturing, 2nd Edition</t>
  </si>
  <si>
    <t>Production engineering | Process engineering | Quality engineering</t>
  </si>
  <si>
    <t>https://www.accessengineeringlibrary.com/content/book/9780071835732</t>
  </si>
  <si>
    <t>Antenna Engineering Handbook, 5th Edition</t>
  </si>
  <si>
    <t>John L. Volakis</t>
  </si>
  <si>
    <t>https://www.accessengineeringlibrary.com/content/book/9781259644696</t>
  </si>
  <si>
    <t>Big Book of Makerspace Projects: Inspiring Makers to Experiment, Create, and Learn, 1st Edition</t>
  </si>
  <si>
    <t>Colleen Graves</t>
  </si>
  <si>
    <t>https://www.accessengineeringlibrary.com/content/book/9781259644252</t>
  </si>
  <si>
    <t>Lean Strategy: Using Lean to Create Competitive Advantage, Unleash Innovation, and Deliver Sustainable Growth, 1st Edition</t>
  </si>
  <si>
    <t>Dr. Michael BallĂ©</t>
  </si>
  <si>
    <t>Production engineering | Quality engineering | Process engineering</t>
  </si>
  <si>
    <t>https://www.accessengineeringlibrary.com/content/book/9781259860423</t>
  </si>
  <si>
    <t>LabVIEW Graphical Programming, 5th Edition</t>
  </si>
  <si>
    <t>Richard Jennings</t>
  </si>
  <si>
    <t>https://www.accessengineeringlibrary.com/content/book/9781260135268</t>
  </si>
  <si>
    <t>Masonry Design and Detailing, 6th Edition</t>
  </si>
  <si>
    <t>Christine Beall NCARB CCS</t>
  </si>
  <si>
    <t>https://www.accessengineeringlibrary.com/content/book/9780071766395</t>
  </si>
  <si>
    <t>Essential Deming: Leadership Principles from the Father of Quality, 1st Edition</t>
  </si>
  <si>
    <t>JOYCE NILSSON ORSINI PhD</t>
  </si>
  <si>
    <t>https://www.accessengineeringlibrary.com/content/book/9780071790222</t>
  </si>
  <si>
    <t>Fundamentals of Industrial Instrumentation and Process Control, 2nd Edition</t>
  </si>
  <si>
    <t>William C. Dunn</t>
  </si>
  <si>
    <t>Fluid mechanics | Transport phenomena | Electronics engineering</t>
  </si>
  <si>
    <t>Chemical engineering | Civil engineering | Mechanical engineering | Electrical engineering</t>
  </si>
  <si>
    <t>https://www.accessengineeringlibrary.com/content/book/9781260122251</t>
  </si>
  <si>
    <t>Wastewater Treatment Process Modeling, MOP31, 2nd Edition</t>
  </si>
  <si>
    <t>Waste engineering | Wastewater engineering | Process engineering</t>
  </si>
  <si>
    <t>Environmental engineering | Industrial engineering</t>
  </si>
  <si>
    <t>https://www.accessengineeringlibrary.com/content/book/9780071798426</t>
  </si>
  <si>
    <t>Introduction to the Finite Element Method, 4th Edition</t>
  </si>
  <si>
    <t>J. N. Reddy Ph.D.</t>
  </si>
  <si>
    <t>Finite element analysis | Transport phenomena | Structural engineering</t>
  </si>
  <si>
    <t>Mathematics | Mechanical engineering | Chemical engineering | Civil engineering</t>
  </si>
  <si>
    <t>https://www.accessengineeringlibrary.com/content/book/9781259861901</t>
  </si>
  <si>
    <t>Troubleshooting and Repairing Diesel Engines, 5th Edition</t>
  </si>
  <si>
    <t>Paul Dempsey</t>
  </si>
  <si>
    <t>Power engineering | Fuels | Fluid mechanics</t>
  </si>
  <si>
    <t>https://www.accessengineeringlibrary.com/content/book/9781260116434</t>
  </si>
  <si>
    <t>Target Funding: A Proven System to Get the Money &amp; Resources You Need to Start or Grow Your Business, 1st Edition</t>
  </si>
  <si>
    <t>Kedma Ough MBA</t>
  </si>
  <si>
    <t>Finance | Engineering economics</t>
  </si>
  <si>
    <t>https://www.accessengineeringlibrary.com/content/book/9781260132366</t>
  </si>
  <si>
    <t>Digital Logic Design and Computer Organization: With Computer Architecture for Security, 1st Edition</t>
  </si>
  <si>
    <t>Nikrouz Faroughi Ph.D.</t>
  </si>
  <si>
    <t>Computer hardware | Circuit design | Electronics engineering</t>
  </si>
  <si>
    <t>Computer engineering | Electrical engineering</t>
  </si>
  <si>
    <t>https://www.accessengineeringlibrary.com/content/book/9780071836906</t>
  </si>
  <si>
    <t>Toyota Engagement Equation: How to Understand and Implement Continuous Improvement Thinking in Any Organization, 1st Edition</t>
  </si>
  <si>
    <t>Tracey Richardson</t>
  </si>
  <si>
    <t>https://www.accessengineeringlibrary.com/content/book/9781259837425</t>
  </si>
  <si>
    <t>Strategic Continuous Process Improvement: Which Quality Tools to Use and When to Use Them, 1st Edition</t>
  </si>
  <si>
    <t>CPIM Gerhard Plenert Ph.D.</t>
  </si>
  <si>
    <t>https://www.accessengineeringlibrary.com/content/book/9780071767187</t>
  </si>
  <si>
    <t>Arduino Robot Bonanza, 1st Edition</t>
  </si>
  <si>
    <t>Makerspace electronics | Makerspace robotics</t>
  </si>
  <si>
    <t>https://www.accessengineeringlibrary.com/content/book/9780071782777</t>
  </si>
  <si>
    <t>Signaling System #7, 6th Edition</t>
  </si>
  <si>
    <t>https://www.accessengineeringlibrary.com/content/book/9780071822145</t>
  </si>
  <si>
    <t>Applied Machine Learning, 1st Edition</t>
  </si>
  <si>
    <t>M. Gopal</t>
  </si>
  <si>
    <t>https://www.accessengineeringlibrary.com/content/book/9781260456844</t>
  </si>
  <si>
    <t>Structural Renovation of Buildings: Methods, Details, and Design Examples, 2nd Edition</t>
  </si>
  <si>
    <t>Alexander Newman P.E. MBA F.ASCE</t>
  </si>
  <si>
    <t>Structural engineering | Construction engineering | Materials</t>
  </si>
  <si>
    <t>https://www.accessengineeringlibrary.com/content/book/9781260458336</t>
  </si>
  <si>
    <t>Bridge Engineering: Design, Rehabilitation, and Maintenance of Modern Highway Bridges, 4th Edition</t>
  </si>
  <si>
    <t>Jim J. Zhao Ph.D. P.E. F.ASCE</t>
  </si>
  <si>
    <t>Structural engineering | Infrastructure | Construction engineering</t>
  </si>
  <si>
    <t>https://www.accessengineeringlibrary.com/content/book/9781259643095</t>
  </si>
  <si>
    <t>Troubleshooting Electronic Circuits: A Guide to Learning Analog Electronics, 1st Edition</t>
  </si>
  <si>
    <t>https://www.accessengineeringlibrary.com/content/book/9781260143560</t>
  </si>
  <si>
    <t>Fundamentals of 5G Communications: Connectivity for Enhanced Mobile Broadband and Beyond, 1st Edition</t>
  </si>
  <si>
    <t>Wanshi Chen Ph.D.</t>
  </si>
  <si>
    <t>Communications engineering | Material properties</t>
  </si>
  <si>
    <t>https://www.accessengineeringlibrary.com/content/book/9781260459999</t>
  </si>
  <si>
    <t>Double-Walled Piping: A Handbook for the Petroleum and Petrochemical Industry, 1st Edition</t>
  </si>
  <si>
    <t>Christopher G. Ziu</t>
  </si>
  <si>
    <t>Pressure vessels and piping | Infrastructure | Construction engineering</t>
  </si>
  <si>
    <t>https://www.accessengineeringlibrary.com/content/book/9780071841726</t>
  </si>
  <si>
    <t>Machine Tools: Specification, Purchase, and Installation, 1st Edition</t>
  </si>
  <si>
    <t>Russell Gamblin</t>
  </si>
  <si>
    <t>https://www.accessengineeringlibrary.com/content/book/9780071812221</t>
  </si>
  <si>
    <t>Steam Plant Operation, 10th Edition</t>
  </si>
  <si>
    <t>Everett B. Woodruff</t>
  </si>
  <si>
    <t>Power engineering | Mechanical thermodynamics | Fluid mechanics</t>
  </si>
  <si>
    <t>https://www.accessengineeringlibrary.com/content/book/9781259641336</t>
  </si>
  <si>
    <t>Geometric Dimensioning and Tolerancing for Mechanical Design, 3rd Edition</t>
  </si>
  <si>
    <t>Gene R. Cogorno</t>
  </si>
  <si>
    <t>Machine design | Production engineering</t>
  </si>
  <si>
    <t>https://www.accessengineeringlibrary.com/content/book/9781260453782</t>
  </si>
  <si>
    <t>Design of Steel Structures, 1st Edition</t>
  </si>
  <si>
    <t>Jay Shen Ph.D. P.E. S.E.</t>
  </si>
  <si>
    <t>https://www.accessengineeringlibrary.com/content/book/9781260452334</t>
  </si>
  <si>
    <t>End-to-End Mobile Communications: Evolution to 5G, 1st Edition</t>
  </si>
  <si>
    <t>Syed S. Husain M.Sc.</t>
  </si>
  <si>
    <t>https://www.accessengineeringlibrary.com/content/book/9781260460254</t>
  </si>
  <si>
    <t>Valve Handbook, 3rd Edition</t>
  </si>
  <si>
    <t>Philip L. Skousen</t>
  </si>
  <si>
    <t>Fluid mechanics | Transport phenomena | Machine design</t>
  </si>
  <si>
    <t>https://www.accessengineeringlibrary.com/content/book/9780071743891</t>
  </si>
  <si>
    <t>Industrial Electricity and Motor Controls, 2nd Edition</t>
  </si>
  <si>
    <t>https://www.accessengineeringlibrary.com/content/book/9780071818698</t>
  </si>
  <si>
    <t>Engineering Hydrology: An Introduction to Processes, Analysis, and Modeling, 1st Edition</t>
  </si>
  <si>
    <t>Sharad K. Jain Ph.D.</t>
  </si>
  <si>
    <t>Water resources engineering</t>
  </si>
  <si>
    <t>https://www.accessengineeringlibrary.com/content/book/9781259641978</t>
  </si>
  <si>
    <t>Standard Handbook for Electrical Engineers, 17th Edition</t>
  </si>
  <si>
    <t>https://www.accessengineeringlibrary.com/content/book/9781259642586</t>
  </si>
  <si>
    <t>Fail More: Embrace, Learn, and Adapt to Failure as a Way to Success, 1st Edition</t>
  </si>
  <si>
    <t>Bill Wooditch</t>
  </si>
  <si>
    <t>Innovation</t>
  </si>
  <si>
    <t>https://www.accessengineeringlibrary.com/content/book/9781260441512</t>
  </si>
  <si>
    <t>Computer Systems: An Embedded Approach, 1st Edition</t>
  </si>
  <si>
    <t>Ian Vince McLoughlin</t>
  </si>
  <si>
    <t>Computer hardware | Information technology | Computer networks</t>
  </si>
  <si>
    <t>Computer engineering | Computer science</t>
  </si>
  <si>
    <t>https://www.accessengineeringlibrary.com/content/book/9781260117608</t>
  </si>
  <si>
    <t>Process Improvement Handbook: A Blueprint for Managing Change and Increasing Organizational Performance, 1st Edition</t>
  </si>
  <si>
    <t>Tristan Boutros</t>
  </si>
  <si>
    <t>Process engineering | Quality engineering | Quality management</t>
  </si>
  <si>
    <t>https://www.accessengineeringlibrary.com/content/book/9780071817660</t>
  </si>
  <si>
    <t>2015 International Building CodeÂ® Illustrated Handbook, 1st Edition</t>
  </si>
  <si>
    <t>AIA C.B.O. Douglas W. Thornburg</t>
  </si>
  <si>
    <t>Construction engineering | Structural engineering | Construction management</t>
  </si>
  <si>
    <t>https://www.accessengineeringlibrary.com/content/book/9781259586125</t>
  </si>
  <si>
    <t>Law for Professional Engineers: Canadian and Global Insights, 5th Edition</t>
  </si>
  <si>
    <t>Donald L. Marston J.D. P.Eng.</t>
  </si>
  <si>
    <t>Engineering ethics</t>
  </si>
  <si>
    <t>https://www.accessengineeringlibrary.com/content/book/9781260135909</t>
  </si>
  <si>
    <t>Making Things Move: DIY Mechanisms for Inventors, Hobbyists, and Artists, 1st Edition</t>
  </si>
  <si>
    <t>Dustyn Roberts</t>
  </si>
  <si>
    <t>DIY machines and mechanisms</t>
  </si>
  <si>
    <t>https://www.accessengineeringlibrary.com/content/book/9780071741675</t>
  </si>
  <si>
    <t>McGraw-Hill 36-Hour Course: Lean Six Sigma, 1st Edition</t>
  </si>
  <si>
    <t>Sheila Shaffie</t>
  </si>
  <si>
    <t>https://www.accessengineeringlibrary.com/content/book/9780071743853</t>
  </si>
  <si>
    <t>Geothermal HVAC: Green Heating and Cooling, 1st Edition</t>
  </si>
  <si>
    <t>Jay Egg</t>
  </si>
  <si>
    <t>Â©2011</t>
  </si>
  <si>
    <t>Heating ventilation and air conditioning | Mechanical thermodynamics | Transport phenomena</t>
  </si>
  <si>
    <t>https://www.accessengineeringlibrary.com/content/book/9780071746106</t>
  </si>
  <si>
    <t>Six Sigma for Sustainability: How Organizations Design and Deploy Winning Environmental Programs, 1st Edition</t>
  </si>
  <si>
    <t>Tom McCarty</t>
  </si>
  <si>
    <t>Sustainability | Process engineering | Quality management</t>
  </si>
  <si>
    <t>Energy engineering | Environmental engineering | Industrial engineering | Engineering management</t>
  </si>
  <si>
    <t>https://www.accessengineeringlibrary.com/content/book/9780071752442</t>
  </si>
  <si>
    <t>Project Manager's Portable Handbook, 3rd Edition</t>
  </si>
  <si>
    <t>David I. Cleland Ph.D.</t>
  </si>
  <si>
    <t>https://www.accessengineeringlibrary.com/content/book/9780071741057</t>
  </si>
  <si>
    <t>Structural Steel Designer's Handbook, 6th Edition</t>
  </si>
  <si>
    <t>Roger L. Brockenbrough P.E. F.ASCE</t>
  </si>
  <si>
    <t>Structural engineering | Solid mechanics | Infrastructure</t>
  </si>
  <si>
    <t>https://www.accessengineeringlibrary.com/content/book/9781260440799</t>
  </si>
  <si>
    <t>Lean Six Sigma in the Age of Artificial Intelligence: Harnessing the Power of the Fourth Industrial Revolution, 1st Edition</t>
  </si>
  <si>
    <t>Michael L. George Sr.</t>
  </si>
  <si>
    <t>Artificial intelligence | Production engineering | Operations management</t>
  </si>
  <si>
    <t>Computer science | Industrial engineering | Engineering management</t>
  </si>
  <si>
    <t>https://www.accessengineeringlibrary.com/content/book/9781260135039</t>
  </si>
  <si>
    <t>Alternative Energy DeMYSTiFieD, 2nd Edition</t>
  </si>
  <si>
    <t>Fuels | Power engineering | Sustainability</t>
  </si>
  <si>
    <t>Energy engineering | Electrical engineering | Mechanical engineering | Environmental engineering</t>
  </si>
  <si>
    <t>https://www.accessengineeringlibrary.com/content/book/9780071794336</t>
  </si>
  <si>
    <t>Sustainable Transportation Systems Engineering, 1st Edition</t>
  </si>
  <si>
    <t>Transportation engineering | Sustainability | Fuels</t>
  </si>
  <si>
    <t>https://www.accessengineeringlibrary.com/content/book/9780071800129</t>
  </si>
  <si>
    <t>Transportation Engineering: A Practical Approach to Highway Design, Traffic Analysis, and Systems Operations, 1st Edition</t>
  </si>
  <si>
    <t>Beverly Thompson Kuhn Ph.D. P.E. PMP</t>
  </si>
  <si>
    <t>Transportation engineering | Infrastructure | Operations management</t>
  </si>
  <si>
    <t>https://www.accessengineeringlibrary.com/content/book/9781260019575</t>
  </si>
  <si>
    <t>Structural Design of Low-Rise Buildings in Cold-Formed Steel, Reinforced Masonry, and Structural Timber, 1st Edition</t>
  </si>
  <si>
    <t>J. R. Ubejd Mujagic Ph.D. P.E. S.E.</t>
  </si>
  <si>
    <t>https://www.accessengineeringlibrary.com/content/book/9780071767927</t>
  </si>
  <si>
    <t>Programming the BeagleBone Black: Getting Started with JavaScript and BoneScript, 1st Edition</t>
  </si>
  <si>
    <t>Dr. Simon Monk (Preston, UK)</t>
  </si>
  <si>
    <t>https://www.accessengineeringlibrary.com/content/book/9780071832120</t>
  </si>
  <si>
    <t>Earthquake Engineering: Theory and Implementation with the 2015 International Building Code, 3rd Edition</t>
  </si>
  <si>
    <t>Nazzal S. Armouti Ph.D. P.E.</t>
  </si>
  <si>
    <t>Structural engineering | Geotechnical engineering</t>
  </si>
  <si>
    <t>https://www.accessengineeringlibrary.com/content/book/9781259587122</t>
  </si>
  <si>
    <t>Strategic Lean Mapping: Blending Improvement Processes for the Perfect Solution, 1st Edition</t>
  </si>
  <si>
    <t>Steve Borris</t>
  </si>
  <si>
    <t>https://www.accessengineeringlibrary.com/content/book/9780071788557</t>
  </si>
  <si>
    <t>Development of the Built Environment: From Site Acquisition to Project Completion, 1st Edition</t>
  </si>
  <si>
    <t>Engineering economics | Finance | Land development</t>
  </si>
  <si>
    <t>Engineering management | Business skills | Civil engineering</t>
  </si>
  <si>
    <t>https://www.accessengineeringlibrary.com/content/book/9781260440737</t>
  </si>
  <si>
    <t>SketchUp for Civil Engineering and Heavy Construction: Modeling Workflow and Problem Solving for Design and Construction, 1st Edition</t>
  </si>
  <si>
    <t>Vladimir F. Simonovski M.Sc.</t>
  </si>
  <si>
    <t>Structural engineering | Construction engineering | Makerspace fabrication</t>
  </si>
  <si>
    <t>Civil engineering | Makerspace</t>
  </si>
  <si>
    <t>https://www.accessengineeringlibrary.com/content/book/9781260460384</t>
  </si>
  <si>
    <t>Structural Fire Loads: Theory and Principles, 1st Edition</t>
  </si>
  <si>
    <t>Leo Razdolsky Ph.D. P.E. S.E.</t>
  </si>
  <si>
    <t>Safety engineering | Mechanical thermodynamics | Chemical process safety</t>
  </si>
  <si>
    <t>Industrial engineering | Mechanical engineering | Chemical engineering</t>
  </si>
  <si>
    <t>https://www.accessengineeringlibrary.com/content/book/9780071789738</t>
  </si>
  <si>
    <t>Schaum's Outline of Trigonometry, 6th Edition</t>
  </si>
  <si>
    <t>Robert E. Moyer Ph.D.</t>
  </si>
  <si>
    <t>Trigonometry</t>
  </si>
  <si>
    <t>https://www.accessengineeringlibrary.com/content/book/9781260011487</t>
  </si>
  <si>
    <t>Materials and Manufacturing: An Introduction to How They Work and Why It Matters, 1st Edition</t>
  </si>
  <si>
    <t>Mark A. Atwater Ph.D.</t>
  </si>
  <si>
    <t>https://www.accessengineeringlibrary.com/content/book/9781260122312</t>
  </si>
  <si>
    <t>Electronics from the Ground Up: Learn by Hacking, Designing, and Inventing, 1st Edition</t>
  </si>
  <si>
    <t>https://www.accessengineeringlibrary.com/content/book/9780071837286</t>
  </si>
  <si>
    <t>Failure Analysis of Wood and Wood-Based Products, 1st Edition</t>
  </si>
  <si>
    <t>Dirk Lukowsky Ph.D.</t>
  </si>
  <si>
    <t>https://www.accessengineeringlibrary.com/content/book/9780071839372</t>
  </si>
  <si>
    <t>Handbook of Civil Engineering Calculations, 3rd Edition</t>
  </si>
  <si>
    <t>https://www.accessengineeringlibrary.com/content/book/9781259586859</t>
  </si>
  <si>
    <t>Raspberry PiÂ® Projects for the Evil Genius, 1st Edition</t>
  </si>
  <si>
    <t>https://www.accessengineeringlibrary.com/content/book/9780071821582</t>
  </si>
  <si>
    <t>Integrated Wireless Propagation Models, 1st Edition</t>
  </si>
  <si>
    <t>William C. Y. Lee Ph.D.</t>
  </si>
  <si>
    <t>https://www.accessengineeringlibrary.com/content/book/9780071837514</t>
  </si>
  <si>
    <t>Handbook of Structural Steel Connection Design and Details, 3rd Edition</t>
  </si>
  <si>
    <t>Akbar R. Tamboli P.E. F.ASCE</t>
  </si>
  <si>
    <t>Structural engineering | Machine design | Quality engineering</t>
  </si>
  <si>
    <t>https://www.accessengineeringlibrary.com/content/book/9781259585517</t>
  </si>
  <si>
    <t>Biofuels Engineering Process Technology, 2nd Edition</t>
  </si>
  <si>
    <t>Caye M. Drapcho Ph.D.</t>
  </si>
  <si>
    <t>Fuels | Chemical processes | Petroleum engineering</t>
  </si>
  <si>
    <t>https://www.accessengineeringlibrary.com/content/book/9781259585722</t>
  </si>
  <si>
    <t>20 Makey Makey Projects for the Evil Genius, 1st Edition</t>
  </si>
  <si>
    <t>https://www.accessengineeringlibrary.com/content/book/9781259860461</t>
  </si>
  <si>
    <t>Sustainable Thermal Storage Systems: Planning, Design, and Operations, 1st Edition</t>
  </si>
  <si>
    <t>LEED-AP Lucas B. Hyman P.E.</t>
  </si>
  <si>
    <t>Thermal engineering | Power engineering</t>
  </si>
  <si>
    <t>https://www.accessengineeringlibrary.com/content/book/9780071752978</t>
  </si>
  <si>
    <t>2012 International Building CodeÂ® Handbook, 1st Edition</t>
  </si>
  <si>
    <t>https://www.accessengineeringlibrary.com/content/book/9780071801317</t>
  </si>
  <si>
    <t>Cardiovascular Engineering: A Protective Approach, 1st Edition</t>
  </si>
  <si>
    <t>Shu Q. Liu</t>
  </si>
  <si>
    <t>https://www.accessengineeringlibrary.com/content/book/9781260457643</t>
  </si>
  <si>
    <t>Commercial Building Construction: Materials and Methods, 1st Edition</t>
  </si>
  <si>
    <t>David A. Madsen</t>
  </si>
  <si>
    <t>https://www.accessengineeringlibrary.com/content/book/9781260460407</t>
  </si>
  <si>
    <t>Moving the Earth: Excavation Equipment, Methods, Safety, and Cost, 7th Edition</t>
  </si>
  <si>
    <t>Robert L. Schmitt P.E.</t>
  </si>
  <si>
    <t>Construction engineering | Geotechnical engineering | Land development</t>
  </si>
  <si>
    <t>https://www.accessengineeringlibrary.com/content/book/9781260011647</t>
  </si>
  <si>
    <t>Roark's Formulas for Stress and Strain, 9th Edition</t>
  </si>
  <si>
    <t>Richard G. Budynas</t>
  </si>
  <si>
    <t>https://www.accessengineeringlibrary.com/content/book/9781260453751</t>
  </si>
  <si>
    <t>Lean Six Sigma for Hospitals: Improving Patient Safety, Patient Flow, and the Bottom Line, 2nd Edition</t>
  </si>
  <si>
    <t>https://www.accessengineeringlibrary.com/content/book/9781259641084</t>
  </si>
  <si>
    <t>Applied Biofluid Mechanics, 2nd Edition</t>
  </si>
  <si>
    <t>Lee Waite Ph.D. P.E.</t>
  </si>
  <si>
    <t>https://www.accessengineeringlibrary.com/content/book/9781259644153</t>
  </si>
  <si>
    <t>Schaum's Outline of Signals and Systems, 4th Edition</t>
  </si>
  <si>
    <t>Signal processing | Control engineering</t>
  </si>
  <si>
    <t>https://www.accessengineeringlibrary.com/content/book/9781260454246</t>
  </si>
  <si>
    <t>Facilities Site Piping Systems Handbook, 1st Edition</t>
  </si>
  <si>
    <t>Michael Frankel CIPE CPD</t>
  </si>
  <si>
    <t>Water resources engineering | Sustainability | Construction engineering</t>
  </si>
  <si>
    <t>https://www.accessengineeringlibrary.com/content/book/9780071760270</t>
  </si>
  <si>
    <t>Process Equipment Malfunctions: Techniques to Identify and Correct Plant Problems, 1st Edition</t>
  </si>
  <si>
    <t>https://www.accessengineeringlibrary.com/content/book/9780071770200</t>
  </si>
  <si>
    <t>Schaum's Outline of College Chemistry, 10th Edition</t>
  </si>
  <si>
    <t>Jerome L. Rosenberg</t>
  </si>
  <si>
    <t>https://www.accessengineeringlibrary.com/content/book/9780071810821</t>
  </si>
  <si>
    <t>Six Sigma for Managers, 2nd Edition</t>
  </si>
  <si>
    <t>2015, 2002</t>
  </si>
  <si>
    <t>https://www.accessengineeringlibrary.com/content/book/9780071838634</t>
  </si>
  <si>
    <t>Green Electrical Energy Storage: Science and Finance for Total Fossil Fuel Substitution, 1st Edition</t>
  </si>
  <si>
    <t>Gabriele Zini</t>
  </si>
  <si>
    <t>Power engineering | Engineering economics</t>
  </si>
  <si>
    <t>Electrical engineering | Energy engineering | Mechanical engineering | Engineering management</t>
  </si>
  <si>
    <t>https://www.accessengineeringlibrary.com/content/book/9781259642838</t>
  </si>
  <si>
    <t>Hacking Electronics: Learning Electronics with Arduino and Raspberry Pi, 2nd Edition</t>
  </si>
  <si>
    <t>Electronics engineering | Power engineering | Makerspace electronics</t>
  </si>
  <si>
    <t>Electrical engineering | Energy engineering | Mechanical engineering | Makerspace</t>
  </si>
  <si>
    <t>https://www.accessengineeringlibrary.com/content/book/9781260012200</t>
  </si>
  <si>
    <t>TROUBLESHOOTING ELECTRONIC EQUIPMENT: Includes Repair And Maintenance, Second Edition</t>
  </si>
  <si>
    <t>Dr R.S. Khandpur</t>
  </si>
  <si>
    <t>https://www.accessengineeringlibrary.com/content/book/9780070483576</t>
  </si>
  <si>
    <t>Working Guide to Process Equipment, 4th Edition</t>
  </si>
  <si>
    <t>https://www.accessengineeringlibrary.com/content/book/9780071828062</t>
  </si>
  <si>
    <t>Aircraft Electricity and Electronics, Sixth Edition</t>
  </si>
  <si>
    <t>https://www.accessengineeringlibrary.com/content/book/9780071799157</t>
  </si>
  <si>
    <t>Applied Fluid Mechanics for Engineers</t>
  </si>
  <si>
    <t>Meinhard T. Schobeiri, Ph.D.</t>
  </si>
  <si>
    <t>https://www.accessengineeringlibrary.com/content/book/9780071800044</t>
  </si>
  <si>
    <t>Industrial Chemical Process Design</t>
  </si>
  <si>
    <t>Douglas L. Erwin</t>
  </si>
  <si>
    <t>https://www.accessengineeringlibrary.com/content/book/9780071376204</t>
  </si>
  <si>
    <t>HVAC: Equations, Data, and Rules of Thumb, Second Edition, Second Edition</t>
  </si>
  <si>
    <t>Arthur A. Bell Jr</t>
  </si>
  <si>
    <t>https://www.accessengineeringlibrary.com/content/book/9780071482424</t>
  </si>
  <si>
    <t>Handbook of Adhesives and Sealants, 2nd Edition</t>
  </si>
  <si>
    <t>https://www.accessengineeringlibrary.com/content/book/9780071479165</t>
  </si>
  <si>
    <t>ASIC Design in the Silicon Sandbox: A Complete Guide to Building Mixed-Signal Integrated Circuits</t>
  </si>
  <si>
    <t>Keith Barr</t>
  </si>
  <si>
    <t>https://www.accessengineeringlibrary.com/content/book/9780071481618</t>
  </si>
  <si>
    <t>Perry's Chemical Engineers' Handbook, Eighth Edition</t>
  </si>
  <si>
    <t>Don W. Green</t>
  </si>
  <si>
    <t>https://www.accessengineeringlibrary.com/content/book/9780071422949</t>
  </si>
  <si>
    <t>Water Supply Systems Security</t>
  </si>
  <si>
    <t>https://www.accessengineeringlibrary.com/content/book/9780071425315</t>
  </si>
  <si>
    <t>Polymer Nanocomposites: Processing, Characterization, and Applications</t>
  </si>
  <si>
    <t>Joseph H. Koo</t>
  </si>
  <si>
    <t>https://www.accessengineeringlibrary.com/content/book/9780071458214</t>
  </si>
  <si>
    <t>Population Balances in Biomedical Engineering: Segregation through the Distribution of Cell States</t>
  </si>
  <si>
    <t>Martin A. HjortsĂ¸</t>
  </si>
  <si>
    <t>https://www.accessengineeringlibrary.com/content/book/9780071447683</t>
  </si>
  <si>
    <t>Antenna Engineering Handbook, Fourth Edition, Fourth Edition</t>
  </si>
  <si>
    <t>https://www.accessengineeringlibrary.com/content/book/9780071475747</t>
  </si>
  <si>
    <t>Sustainable On-Site CHP Systems: Design, Construction, and Operations, 1st Edition</t>
  </si>
  <si>
    <t>Milton Meckler</t>
  </si>
  <si>
    <t>https://www.accessengineeringlibrary.com/content/book/9780071603171</t>
  </si>
  <si>
    <t>Bridge Engineering: Design, Rehabilitation, and Maintenance of Modern Highway Bridges, Third Edition</t>
  </si>
  <si>
    <t>Jim J. Zhao</t>
  </si>
  <si>
    <t>https://www.accessengineeringlibrary.com/content/book/9780071752497</t>
  </si>
  <si>
    <t>Schaum's Outline of Linear Algebra, Fifth Edition</t>
  </si>
  <si>
    <t>https://www.accessengineeringlibrary.com/content/book/9780071794565</t>
  </si>
  <si>
    <t>Electrical Safety Handbook, Fourth Edition</t>
  </si>
  <si>
    <t>John Cadick, P.E.</t>
  </si>
  <si>
    <t>https://www.accessengineeringlibrary.com/content/book/9780071745130</t>
  </si>
  <si>
    <t>What Every Angel Investor Wants You to Know: An Insider Reveals How to Get Smart Funding for Your Billion-Dollar Idea, 1st Edition</t>
  </si>
  <si>
    <t>BRIAN S. COHEN</t>
  </si>
  <si>
    <t>https://www.accessengineeringlibrary.com/content/book/9780071800716</t>
  </si>
  <si>
    <t>Pressure Vessels: The ASME Code Simplified, Eighth Edition, Eighth Edition</t>
  </si>
  <si>
    <t>J. Phillip Ellenberger</t>
  </si>
  <si>
    <t>https://www.accessengineeringlibrary.com/content/book/9780071436731</t>
  </si>
  <si>
    <t>Software &amp; Systems Requirements Engineering: In Practice</t>
  </si>
  <si>
    <t>Brian Berenbach</t>
  </si>
  <si>
    <t>https://www.accessengineeringlibrary.com/content/book/9780071605472</t>
  </si>
  <si>
    <t>Microprocessor Design: A Practical Guide from Design Planning to Manufacturing</t>
  </si>
  <si>
    <t>Grant McFarland</t>
  </si>
  <si>
    <t>https://www.accessengineeringlibrary.com/content/book/9780071459518</t>
  </si>
  <si>
    <t>Artificial Tactile Sensing in Biomedical Engineering</t>
  </si>
  <si>
    <t>https://www.accessengineeringlibrary.com/content/book/9780071601511</t>
  </si>
  <si>
    <t>Six Sigma Handbook, Fourth Edition</t>
  </si>
  <si>
    <t>https://www.accessengineeringlibrary.com/content/book/9780071840538</t>
  </si>
  <si>
    <t>JavaServer Faces 2.0: The Complete Reference</t>
  </si>
  <si>
    <t>Ed Burns</t>
  </si>
  <si>
    <t>https://www.accessengineeringlibrary.com/content/book/9780071625098</t>
  </si>
  <si>
    <t>Green Architecture: Advanced Technologies and Materials</t>
  </si>
  <si>
    <t>Osman Attmann</t>
  </si>
  <si>
    <t>https://www.accessengineeringlibrary.com/content/book/9780071625012</t>
  </si>
  <si>
    <t>Schaum's Outline of Geometry, Fifth Edition</t>
  </si>
  <si>
    <t>Barnett Rich</t>
  </si>
  <si>
    <t>https://www.accessengineeringlibrary.com/content/book/9780071795401</t>
  </si>
  <si>
    <t>IC Layout Basics: A Practical Guide</t>
  </si>
  <si>
    <t>https://www.accessengineeringlibrary.com/content/book/9780071386258</t>
  </si>
  <si>
    <t>Biomedical Applications of Light Scattering, 1st Edition</t>
  </si>
  <si>
    <t>Adam Wax</t>
  </si>
  <si>
    <t>https://www.accessengineeringlibrary.com/content/book/9780071598804</t>
  </si>
  <si>
    <t>Schaumâ€™s Outline of Differential Equations, Third Edition, Third Edition</t>
  </si>
  <si>
    <t>Richard Bronson</t>
  </si>
  <si>
    <t>https://www.accessengineeringlibrary.com/content/book/9780071611626</t>
  </si>
  <si>
    <t>Fluid Power Engineering, 1st Edition</t>
  </si>
  <si>
    <t>Mahmoud Galal El-Din</t>
  </si>
  <si>
    <t>https://www.accessengineeringlibrary.com/content/book/9780071622462</t>
  </si>
  <si>
    <t>Structural Steel Designer's Handbook, Fifth Edition</t>
  </si>
  <si>
    <t>Roger Brockenbrough, P.E.</t>
  </si>
  <si>
    <t>https://www.accessengineeringlibrary.com/content/book/9780071666664</t>
  </si>
  <si>
    <t>Practical Software Project Estimation: A Toolkit for Estimating Software Development Effort &amp; Duration</t>
  </si>
  <si>
    <t>Peter R. Hill</t>
  </si>
  <si>
    <t>https://www.accessengineeringlibrary.com/content/book/9780071717915</t>
  </si>
  <si>
    <t>Six Sigma Handbook: A Complete Guide for Green Belts, Black Belts, and Managers at All Levels, Third Edition</t>
  </si>
  <si>
    <t>https://www.accessengineeringlibrary.com/content/book/9780071623384</t>
  </si>
  <si>
    <t>Entrepreneurial Finance, Third Edition: Finance and Business Strategies for the Serious Entrepreneur, 3rd Edition</t>
  </si>
  <si>
    <t>https://www.accessengineeringlibrary.com/content/book/9780071825399</t>
  </si>
  <si>
    <t>Big Fish Experience: Create Memorable Presentations That Reel In Your Audience, 1st Edition</t>
  </si>
  <si>
    <t>Kenny Nguyen</t>
  </si>
  <si>
    <t>https://www.accessengineeringlibrary.com/content/book/9780071834926</t>
  </si>
  <si>
    <t>Handbook of Petroleum Refining Processes, Third Edition, Third Edition</t>
  </si>
  <si>
    <t>Robert A. Meyers</t>
  </si>
  <si>
    <t>https://www.accessengineeringlibrary.com/content/book/9780071391092</t>
  </si>
  <si>
    <t>CPM in Construction Management, Seventh Edition, Seventh Edition</t>
  </si>
  <si>
    <t>James J. Oâ€™Brien</t>
  </si>
  <si>
    <t>https://www.accessengineeringlibrary.com/content/book/9780071636643</t>
  </si>
  <si>
    <t>Schaumâ€™s Outline of Engineering Mechanics: Statics, Schaumâ€™s Edition</t>
  </si>
  <si>
    <t>https://www.accessengineeringlibrary.com/content/book/9780071632379</t>
  </si>
  <si>
    <t>Handbook of Nondestructive Evaluation, Second Edition</t>
  </si>
  <si>
    <t>https://www.accessengineeringlibrary.com/content/book/9780071777148</t>
  </si>
  <si>
    <t>Communication Networks: Principles and Practice</t>
  </si>
  <si>
    <t>https://www.accessengineeringlibrary.com/content/book/9780070583542</t>
  </si>
  <si>
    <t>Spread Spectrum Communications Handbook, Electronic Edition, Electronic Edition</t>
  </si>
  <si>
    <t>Marvin Simon</t>
  </si>
  <si>
    <t>https://www.accessengineeringlibrary.com/content/book/9780071382151</t>
  </si>
  <si>
    <t>Finance for Non-Financial Managers, 1st Edition</t>
  </si>
  <si>
    <t>Gene Siciliano C.M.C. C.P.A.</t>
  </si>
  <si>
    <t>https://www.accessengineeringlibrary.com/content/book/9780071413770</t>
  </si>
  <si>
    <t>Software Engineering Best Practices: Lessons from Successful Projects in the Top Companies</t>
  </si>
  <si>
    <t>https://www.accessengineeringlibrary.com/content/book/9780071621618</t>
  </si>
  <si>
    <t>Programming the Raspberry Pi: Getting Started with Python</t>
  </si>
  <si>
    <t>https://www.accessengineeringlibrary.com/content/book/9780071807838</t>
  </si>
  <si>
    <t>Bioinformatics: Principles and Applications</t>
  </si>
  <si>
    <t>Harshawardhan P. Bal</t>
  </si>
  <si>
    <t>https://www.accessengineeringlibrary.com/content/book/9780070583207</t>
  </si>
  <si>
    <t>Handbook of Structural Steel Connection Design and Details, Second Edition, Second Edition</t>
  </si>
  <si>
    <t>Akbar Tamboli</t>
  </si>
  <si>
    <t>https://www.accessengineeringlibrary.com/content/book/9780071550055</t>
  </si>
  <si>
    <t>Production Systems Engineering: Cost and Performance Optimization, 1st Edition</t>
  </si>
  <si>
    <t>Richard E. Gustavson</t>
  </si>
  <si>
    <t>https://www.accessengineeringlibrary.com/content/book/9780071701884</t>
  </si>
  <si>
    <t>Chalcogenide Glasses for Infrared Optics, 1st Edition</t>
  </si>
  <si>
    <t>A. Ray Hilton</t>
  </si>
  <si>
    <t>https://www.accessengineeringlibrary.com/content/book/9780071596978</t>
  </si>
  <si>
    <t>Environmental Biotechnology: Principles and Applications</t>
  </si>
  <si>
    <t>Bruce E. Rittmann</t>
  </si>
  <si>
    <t>https://www.accessengineeringlibrary.com/content/book/9781260440591</t>
  </si>
  <si>
    <t>Handbook of Electric Power Calculations, Third Edition, Third Edition</t>
  </si>
  <si>
    <t>https://www.accessengineeringlibrary.com/content/book/9780071362986</t>
  </si>
  <si>
    <t>Nalco Water Handbook, Third Edition, Third Edition</t>
  </si>
  <si>
    <t>Daniel Flynn</t>
  </si>
  <si>
    <t>https://www.accessengineeringlibrary.com/content/book/9780071548830</t>
  </si>
  <si>
    <t>Project Management for Engineering and Construction, 3rd Edition</t>
  </si>
  <si>
    <t>https://www.accessengineeringlibrary.com/content/book/9780071822312</t>
  </si>
  <si>
    <t>One Simple Idea: Turn Your Dreams into a Licensing Goldmine While Letting Others Do the Work</t>
  </si>
  <si>
    <t>https://www.accessengineeringlibrary.com/content/book/9780071756150</t>
  </si>
  <si>
    <t>Alternative Sewer Systems FD-12, 2nd Edition</t>
  </si>
  <si>
    <t>https://www.accessengineeringlibrary.com/content/book/9780071591225</t>
  </si>
  <si>
    <t>Schaum's Outline of Differential Equations, 4th Edition</t>
  </si>
  <si>
    <t>https://www.accessengineeringlibrary.com/content/book/9780071824859</t>
  </si>
  <si>
    <t>Steam Plant Operation, Ninth Edition</t>
  </si>
  <si>
    <t>https://www.accessengineeringlibrary.com/content/book/9780071667968</t>
  </si>
  <si>
    <t>Process/Industrial Instruments and Controls Handbook, Fifth Edition, Gregory Edition</t>
  </si>
  <si>
    <t>https://www.accessengineeringlibrary.com/content/book/9780070125827</t>
  </si>
  <si>
    <t>Electronic Technology Handbook</t>
  </si>
  <si>
    <t>https://www.accessengineeringlibrary.com/content/book/9780070580480</t>
  </si>
  <si>
    <t>Optical Communications Essentials</t>
  </si>
  <si>
    <t>Gerd Keiser</t>
  </si>
  <si>
    <t>https://www.accessengineeringlibrary.com/content/book/9780071412049</t>
  </si>
  <si>
    <t>Semiconductor Manufacturing Handbook</t>
  </si>
  <si>
    <t>https://www.accessengineeringlibrary.com/content/book/9780071445597</t>
  </si>
  <si>
    <t>Water Well Rehabilitation and Reconstruction, 1st Edition</t>
  </si>
  <si>
    <t>Georg Houben</t>
  </si>
  <si>
    <t>https://www.accessengineeringlibrary.com/content/book/9780071486514</t>
  </si>
  <si>
    <t>Teach Yourself Electricity and Electronics, 6th Edition</t>
  </si>
  <si>
    <t>https://www.accessengineeringlibrary.com/content/book/9781259585531</t>
  </si>
  <si>
    <t>Greening Existing Buildings</t>
  </si>
  <si>
    <t>https://www.accessengineeringlibrary.com/content/book/9780071638326</t>
  </si>
  <si>
    <t>Switching Power Supply Design &amp; Optimization, Second Edition</t>
  </si>
  <si>
    <t>Sanjaya Maniktala</t>
  </si>
  <si>
    <t>https://www.accessengineeringlibrary.com/content/book/9780071798143</t>
  </si>
  <si>
    <t>Uninterruptible Power Supplies</t>
  </si>
  <si>
    <t>Alexander King</t>
  </si>
  <si>
    <t>https://www.accessengineeringlibrary.com/content/book/9780071395953</t>
  </si>
  <si>
    <t>Complete Digital Design: A Comprehensive Guide to Digital Electronics and Computer System Architecture</t>
  </si>
  <si>
    <t>Mark Balch</t>
  </si>
  <si>
    <t>https://www.accessengineeringlibrary.com/content/book/9780071409278</t>
  </si>
  <si>
    <t>Construction Administration for Architects</t>
  </si>
  <si>
    <t>Greg Winkler</t>
  </si>
  <si>
    <t>https://www.accessengineeringlibrary.com/content/book/9780071622318</t>
  </si>
  <si>
    <t>Optical Waveguide Modes: Polarization, Coupling and Symmetry, 1st Edition</t>
  </si>
  <si>
    <t>Richard J. Black</t>
  </si>
  <si>
    <t>https://www.accessengineeringlibrary.com/content/book/9780071622967</t>
  </si>
  <si>
    <t>Product Manager's Survival Guide: Everything You Need to Know to Succeed as a Product Manager</t>
  </si>
  <si>
    <t>https://www.accessengineeringlibrary.com/content/book/9780071805469</t>
  </si>
  <si>
    <t>Schaum's Outline of Strength of Materials, Fifth Edition, Fifth Edition</t>
  </si>
  <si>
    <t>William Nash</t>
  </si>
  <si>
    <t>https://www.accessengineeringlibrary.com/content/book/9780071635080</t>
  </si>
  <si>
    <t>Handbook of Petrochemicals Production Processes</t>
  </si>
  <si>
    <t>https://www.accessengineeringlibrary.com/content/book/9780071410427</t>
  </si>
  <si>
    <t>Electrical Equipment Handbook: Troubleshooting and Maintenance</t>
  </si>
  <si>
    <t>Philip Kiameh</t>
  </si>
  <si>
    <t>https://www.accessengineeringlibrary.com/content/book/9780071396035</t>
  </si>
  <si>
    <t>Biomedical Engineering and Design Handbook, Volume 2, Second Edition</t>
  </si>
  <si>
    <t>https://www.accessengineeringlibrary.com/content/book/9780071498395</t>
  </si>
  <si>
    <t>Design of Wood Structuresâ€”ASD/LRFD, Seventh Edition</t>
  </si>
  <si>
    <t>Donald E. Breyer, P.E.</t>
  </si>
  <si>
    <t>https://www.accessengineeringlibrary.com/content/book/9780071745604</t>
  </si>
  <si>
    <t>Supply Chain Strategy: Unleash the Power of Business Integration to Maximize Financial, Service, and Operations Performance, 2nd Edition</t>
  </si>
  <si>
    <t>Edward H. Frazelle Ph.D.</t>
  </si>
  <si>
    <t>https://www.accessengineeringlibrary.com/content/book/9780071842808</t>
  </si>
  <si>
    <t>Electrical Design of Overhead Power Transmission Lines, 1st Edition</t>
  </si>
  <si>
    <t>Masoud Farzaneh Ph.D.</t>
  </si>
  <si>
    <t>https://www.accessengineeringlibrary.com/content/book/9780071771917</t>
  </si>
  <si>
    <t>Lean Six Sigma for Supply Chain Management: A 10-Step Solution Process, 2nd Edition</t>
  </si>
  <si>
    <t>James William Martin</t>
  </si>
  <si>
    <t>https://www.accessengineeringlibrary.com/content/book/9780071793056</t>
  </si>
  <si>
    <t>Power Over Ethernet Interoperability, 1st Edition</t>
  </si>
  <si>
    <t>Electronics engineering | Power engineering | Information technology</t>
  </si>
  <si>
    <t>Electrical engineering | Energy engineering | Mechanical engineering | Computer engineering | Computer science</t>
  </si>
  <si>
    <t>https://www.accessengineeringlibrary.com/content/book/9780071798259</t>
  </si>
  <si>
    <t>Six Sigma Handbook, 5th Edition</t>
  </si>
  <si>
    <t>https://www.accessengineeringlibrary.com/content/book/9781260121827</t>
  </si>
  <si>
    <t>Digital Supply Networks: Transform Your Supply Chain and Gain Competitive Advantage with Disruptive Technology and Reimagined Processes, 1st Edition</t>
  </si>
  <si>
    <t>Amit Sinha</t>
  </si>
  <si>
    <t>Operations management | Production engineering | Artificial intelligence</t>
  </si>
  <si>
    <t>Engineering management | Industrial engineering | Computer science</t>
  </si>
  <si>
    <t>https://www.accessengineeringlibrary.com/content/book/9781260458190</t>
  </si>
  <si>
    <t>Applied Biofluid Mechanics</t>
  </si>
  <si>
    <t>Lee Waite</t>
  </si>
  <si>
    <t>https://www.accessengineeringlibrary.com/content/book/9780071472173</t>
  </si>
  <si>
    <t>Automation of Wastewater Treatment Facilities - WEF MoP 21, Third Edition, Third Edition</t>
  </si>
  <si>
    <t>https://www.accessengineeringlibrary.com/content/book/9780071479370</t>
  </si>
  <si>
    <t>Nanobiophotonics, 1st Edition</t>
  </si>
  <si>
    <t>https://www.accessengineeringlibrary.com/content/book/9780071737012</t>
  </si>
  <si>
    <t>Structural Steel Designer's Handbook: AISC, AASHTO, AISI, ASTM, AREMA, and ASCE-07 Design Standards, Fourth Edition, Fourth Edition</t>
  </si>
  <si>
    <t>2006, 1999, 1994, 1972</t>
  </si>
  <si>
    <t>https://www.accessengineeringlibrary.com/content/book/9780071432184</t>
  </si>
  <si>
    <t>CDMA Capacity and Quality Optimization</t>
  </si>
  <si>
    <t>Adam N. Rosenberg</t>
  </si>
  <si>
    <t>https://www.accessengineeringlibrary.com/content/book/9780071399197</t>
  </si>
  <si>
    <t>Geometric Dimensioning and Tolerancing for Mechanical Design, Second Edition</t>
  </si>
  <si>
    <t>https://www.accessengineeringlibrary.com/content/book/9780071772129</t>
  </si>
  <si>
    <t>Project Management in Construction, Fifth Edition, Fifth Edition</t>
  </si>
  <si>
    <t>Sidney Levy</t>
  </si>
  <si>
    <t>https://www.accessengineeringlibrary.com/content/book/9780071464178</t>
  </si>
  <si>
    <t>Schaum's Outline of Fluid Mechanics</t>
  </si>
  <si>
    <t>https://www.accessengineeringlibrary.com/content/book/9780071487818</t>
  </si>
  <si>
    <t>Nanostructuring Operations in Nanoscale Science and Engineering, 1st Edition</t>
  </si>
  <si>
    <t>https://www.accessengineeringlibrary.com/content/book/9780071622950</t>
  </si>
  <si>
    <t>Fundamentals and Applications of Renewable Energy, 1st Edition</t>
  </si>
  <si>
    <t>https://www.accessengineeringlibrary.com/content/book/9781260455304</t>
  </si>
  <si>
    <t>Schaum's Outline of Signals and Systems, Third Edition</t>
  </si>
  <si>
    <t>https://www.accessengineeringlibrary.com/content/book/9780071829465</t>
  </si>
  <si>
    <t>Roark's Formulas for Stress and Strain, Eighth Edition</t>
  </si>
  <si>
    <t>Warren C. Young</t>
  </si>
  <si>
    <t>https://www.accessengineeringlibrary.com/content/book/9780071742474</t>
  </si>
  <si>
    <t>3G Wireless Networks</t>
  </si>
  <si>
    <t>Clint Smith</t>
  </si>
  <si>
    <t>https://www.accessengineeringlibrary.com/content/book/9780071363815</t>
  </si>
  <si>
    <t>Applied Software Measurement, Third Edition</t>
  </si>
  <si>
    <t>https://www.accessengineeringlibrary.com/content/book/9780071502443</t>
  </si>
  <si>
    <t>Programming Arduino Next Steps: Going Further with Sketches, 2nd Edition</t>
  </si>
  <si>
    <t>https://www.accessengineeringlibrary.com/content/book/9781260143249</t>
  </si>
  <si>
    <t>Biofuels Engineering Process Technology</t>
  </si>
  <si>
    <t>Caye M. Drapcho</t>
  </si>
  <si>
    <t>https://www.accessengineeringlibrary.com/content/book/9780071487498</t>
  </si>
  <si>
    <t>Running Small Motors with PIC Microcontrollers, 1st Edition</t>
  </si>
  <si>
    <t>https://www.accessengineeringlibrary.com/content/book/9780071633512</t>
  </si>
  <si>
    <t>Wind Energy Engineering</t>
  </si>
  <si>
    <t>Pramod Jain, Ph.D.</t>
  </si>
  <si>
    <t>https://www.accessengineeringlibrary.com/content/book/9780071714778</t>
  </si>
  <si>
    <t>Six Sigma for Electronics Design and Manufacturing</t>
  </si>
  <si>
    <t>https://www.accessengineeringlibrary.com/content/book/9780071395113</t>
  </si>
  <si>
    <t>Intersubband Transitions In Quantum Structures, 1st Edition</t>
  </si>
  <si>
    <t>Roberto Paiella</t>
  </si>
  <si>
    <t>https://www.accessengineeringlibrary.com/content/book/9780071457927</t>
  </si>
  <si>
    <t>Programming the Raspberry Pi: Getting Started with Python, Second Edition</t>
  </si>
  <si>
    <t>https://www.accessengineeringlibrary.com/content/book/9781259587405</t>
  </si>
  <si>
    <t>Civil Engineering All-In-One PE Exam Guide: Breadth and Depth, Third Edition</t>
  </si>
  <si>
    <t>Indranil Goswami, Ph.D., P.E.</t>
  </si>
  <si>
    <t>https://www.accessengineeringlibrary.com/content/book/9780071821957</t>
  </si>
  <si>
    <t>Geotechnical Earthquake Engineering Handbook</t>
  </si>
  <si>
    <t>https://www.accessengineeringlibrary.com/content/book/9780071377829</t>
  </si>
  <si>
    <t>Secrets of RF Circuit Design , Third Edition, Third Edition</t>
  </si>
  <si>
    <t>https://www.accessengineeringlibrary.com/content/book/9780071370677</t>
  </si>
  <si>
    <t>Folded Unipole Antennas: Theory and Applications, 1st Edition</t>
  </si>
  <si>
    <t>Jeremy K. Raines</t>
  </si>
  <si>
    <t>https://www.accessengineeringlibrary.com/content/book/9780071474856</t>
  </si>
  <si>
    <t>Quantum Mechanics Demystified, Second Edition</t>
  </si>
  <si>
    <t>David McMahon</t>
  </si>
  <si>
    <t>https://www.accessengineeringlibrary.com/content/book/9780071765633</t>
  </si>
  <si>
    <t>Startup Equation: A Visual Guidebook to Building, Launching, and Scaling Your Startup, 1st Edition</t>
  </si>
  <si>
    <t>Steven Fisher</t>
  </si>
  <si>
    <t>https://www.accessengineeringlibrary.com/content/book/9780071832366</t>
  </si>
  <si>
    <t>New Manager's Survival Guide: Everything You Need to Know to Succeed in the Corporate World, 1st Edition</t>
  </si>
  <si>
    <t>https://www.accessengineeringlibrary.com/content/book/9781259588976</t>
  </si>
  <si>
    <t>Bringing Out the Best in People, 1st Edition</t>
  </si>
  <si>
    <t>https://www.accessengineeringlibrary.com/content/book/9780071351454</t>
  </si>
  <si>
    <t>Breakthrough Supply Chains: How Companies and Nations Can Thrive and Prosper in an Uncertain World, 1st Edition</t>
  </si>
  <si>
    <t>Dr. Christopher Gopal</t>
  </si>
  <si>
    <t>https://www.accessengineeringlibrary.com/content/book/9781264989669</t>
  </si>
  <si>
    <t>Satellite Communications, 5th Edition</t>
  </si>
  <si>
    <t>https://www.accessengineeringlibrary.com/content/book/9781265372545</t>
  </si>
  <si>
    <t>Java: The Complete Reference, 13th Edition</t>
  </si>
  <si>
    <t>https://www.accessengineeringlibrary.com/content/book/9781265058432</t>
  </si>
  <si>
    <t>Manufacturing Planning and Control for Supply Chain Management: The CPIM Reference, 3rd Edition</t>
  </si>
  <si>
    <t>https://www.accessengineeringlibrary.com/content/book/9781265138516</t>
  </si>
  <si>
    <t>Java: A Beginner's Guide, 10th Edition</t>
  </si>
  <si>
    <t>Best-selling author Herbert Schildt</t>
  </si>
  <si>
    <t>https://www.accessengineeringlibrary.com/content/book/9781265054632</t>
  </si>
  <si>
    <t>CAPM Certified Associate in Project Management All-in-One Exam Guide, 1st Edition</t>
  </si>
  <si>
    <t>James Lee Haner PgMP PMP PMI-ACP PMI-RMP PMI-SP CAPM</t>
  </si>
  <si>
    <t>https://www.accessengineeringlibrary.com/content/book/9781260467598</t>
  </si>
  <si>
    <t>Finance Essentials for Managers: The Tools You Need to Succeed as a Nonfinancial Professional, 1st Edition</t>
  </si>
  <si>
    <t>Chris Haroun</t>
  </si>
  <si>
    <t>https://www.accessengineeringlibrary.com/content/book/9781265425999</t>
  </si>
  <si>
    <t>RFID in the Supply Chain, 1st Edition</t>
  </si>
  <si>
    <t>Pedro M. Reyes Ph.D.</t>
  </si>
  <si>
    <t>https://www.accessengineeringlibrary.com/content/book/9780071634977</t>
  </si>
  <si>
    <t>McGraw-Hill 36-Hour Course: Finance for Nonfinancial Managers, 2nd Edition</t>
  </si>
  <si>
    <t>H. George Shoffner</t>
  </si>
  <si>
    <t>Engineering economics | Accounting</t>
  </si>
  <si>
    <t>https://www.accessengineeringlibrary.com/content/book/9780071749558</t>
  </si>
  <si>
    <t>Manager's Guide to Performance Management, 2nd Edition</t>
  </si>
  <si>
    <t>https://www.accessengineeringlibrary.com/content/book/9780071772259</t>
  </si>
  <si>
    <t>Linux Administration: A Beginner's Guide, 8th Edition</t>
  </si>
  <si>
    <t>Wale Soyinka</t>
  </si>
  <si>
    <t>Communications engineering | Software engineering | Computer programming</t>
  </si>
  <si>
    <t>https://www.accessengineeringlibrary.com/content/book/9781260441703</t>
  </si>
  <si>
    <t>Desalination Engineering: Planning and Design, 1st Edition</t>
  </si>
  <si>
    <t>Nikolay Voutchkov PE BCEE</t>
  </si>
  <si>
    <t>Water treatment | Wastewater engineering | Waste engineering</t>
  </si>
  <si>
    <t>https://www.accessengineeringlibrary.com/content/book/9780071777155</t>
  </si>
  <si>
    <t>Proactive Purchasing in the Supply Chain: The Key to World-Class Procurement, 1st Edition</t>
  </si>
  <si>
    <t>David N. Burt</t>
  </si>
  <si>
    <t>Operations management | Engineering economics | Finance</t>
  </si>
  <si>
    <t>https://www.accessengineeringlibrary.com/content/book/9780071770613</t>
  </si>
  <si>
    <t>How to Ace Mechanics of Materials with Jeff Hanson, 1st Edition</t>
  </si>
  <si>
    <t>https://www.accessengineeringlibrary.com/content/book/9781265649159</t>
  </si>
  <si>
    <t>Civil Engineering PE All-in-One Exam Guide, 2024 Exam Edition</t>
  </si>
  <si>
    <t>https://www.accessengineeringlibrary.com/content/book/9781265631055</t>
  </si>
  <si>
    <t>Mitigating Bias in Machine Learning, 1st Edition</t>
  </si>
  <si>
    <t>Dr. Carlotta A. Berry</t>
  </si>
  <si>
    <t>https://www.accessengineeringlibrary.com/content/book/9781264922444</t>
  </si>
  <si>
    <t>Practical Antenna Handbook, 6th Edition</t>
  </si>
  <si>
    <t>Karl F. Warnick</t>
  </si>
  <si>
    <t>https://www.accessengineeringlibrary.com/content/book/9781260132250</t>
  </si>
  <si>
    <t>CEH Certified Ethical Hacker All-in-One Exam Guide, 5th Edition</t>
  </si>
  <si>
    <t>Matt Walker</t>
  </si>
  <si>
    <t>https://www.accessengineeringlibrary.com/content/book/9781264269945</t>
  </si>
  <si>
    <t>McGraw Hill's National Electrical Code 2023 Handbook, 31st Edition</t>
  </si>
  <si>
    <t>https://www.accessengineeringlibrary.com/content/book/9781265997755</t>
  </si>
  <si>
    <t>CompTIA CySA+ Cybersecurity Analyst Certification All-in-One Exam Guide (CS0-001), 1st Edition</t>
  </si>
  <si>
    <t>Fernando J. MaymĂ­ Ph.D. CompTIA CySA+ CISSP</t>
  </si>
  <si>
    <t>https://www.accessengineeringlibrary.com/content/book/9781260011814</t>
  </si>
  <si>
    <t>How to Diagnose and Fix Everything Electronic, 3rd Edition</t>
  </si>
  <si>
    <t>https://www.accessengineeringlibrary.com/content/book/9781265933920</t>
  </si>
  <si>
    <t>Security Information and Event Management (SIEM) Implementation, 1st Edition</t>
  </si>
  <si>
    <t>David R. Miller</t>
  </si>
  <si>
    <t>https://www.accessengineeringlibrary.com/content/book/9780071701099</t>
  </si>
  <si>
    <t>JavaFX: A Beginners Guide, 1st Edition</t>
  </si>
  <si>
    <t>J. F. DiMarzio</t>
  </si>
  <si>
    <t>https://www.accessengineeringlibrary.com/content/book/9780071742412</t>
  </si>
  <si>
    <t>Advanced Mechanical Vibration: Modeling, Analysis, and Simulation, 1st Edition</t>
  </si>
  <si>
    <t>Bingen "Ben" Yang</t>
  </si>
  <si>
    <t>Structural engineering | Solid mechanics | Finite element analysis</t>
  </si>
  <si>
    <t>Civil engineering | Mechanical engineering | Mathematics</t>
  </si>
  <si>
    <t>https://www.accessengineeringlibrary.com/content/book/9781265989316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</si>
</sst>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55C78-D4D8-481F-A0F0-DCB53ABE978B}">
  <dimension ref="A1:M989"/>
  <sheetViews>
    <sheetView tabSelected="1" workbookViewId="0">
      <selection activeCell="E4" sqref="E4"/>
    </sheetView>
  </sheetViews>
  <sheetFormatPr defaultRowHeight="15" x14ac:dyDescent="0.25"/>
  <cols>
    <col min="2" max="2" width="14.140625" bestFit="1" customWidth="1"/>
    <col min="8" max="8" width="11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 t="str">
        <f>"9780070071391"</f>
        <v>9780070071391</v>
      </c>
      <c r="C2" t="s">
        <v>14</v>
      </c>
      <c r="E2" t="s">
        <v>15</v>
      </c>
      <c r="F2" t="s">
        <v>16</v>
      </c>
      <c r="G2">
        <v>1999</v>
      </c>
      <c r="H2" s="1">
        <v>40909</v>
      </c>
      <c r="I2" t="s">
        <v>17</v>
      </c>
      <c r="J2" t="s">
        <v>18</v>
      </c>
      <c r="K2" t="s">
        <v>19</v>
      </c>
      <c r="L2" t="s">
        <v>20</v>
      </c>
    </row>
    <row r="3" spans="1:13" x14ac:dyDescent="0.25">
      <c r="A3" t="s">
        <v>13</v>
      </c>
      <c r="B3" t="str">
        <f>"9780070063112"</f>
        <v>9780070063112</v>
      </c>
      <c r="C3" t="s">
        <v>21</v>
      </c>
      <c r="E3" t="s">
        <v>22</v>
      </c>
      <c r="F3" t="s">
        <v>16</v>
      </c>
      <c r="G3">
        <v>2001</v>
      </c>
      <c r="H3" s="1">
        <v>40909</v>
      </c>
      <c r="I3" t="s">
        <v>23</v>
      </c>
      <c r="J3" t="s">
        <v>24</v>
      </c>
      <c r="K3" t="s">
        <v>19</v>
      </c>
      <c r="L3" t="s">
        <v>25</v>
      </c>
    </row>
    <row r="4" spans="1:13" x14ac:dyDescent="0.25">
      <c r="A4" t="s">
        <v>13</v>
      </c>
      <c r="B4" t="str">
        <f>"9780071621274"</f>
        <v>9780071621274</v>
      </c>
      <c r="C4" t="s">
        <v>26</v>
      </c>
      <c r="E4" t="s">
        <v>27</v>
      </c>
      <c r="F4" t="s">
        <v>16</v>
      </c>
      <c r="G4">
        <v>2013</v>
      </c>
      <c r="H4" s="1">
        <v>41596</v>
      </c>
      <c r="I4" t="s">
        <v>28</v>
      </c>
      <c r="J4" t="s">
        <v>29</v>
      </c>
      <c r="K4" t="s">
        <v>19</v>
      </c>
      <c r="L4" t="s">
        <v>30</v>
      </c>
    </row>
    <row r="5" spans="1:13" x14ac:dyDescent="0.25">
      <c r="A5" t="s">
        <v>13</v>
      </c>
      <c r="B5" t="str">
        <f>"9780071621472"</f>
        <v>9780071621472</v>
      </c>
      <c r="C5" t="s">
        <v>31</v>
      </c>
      <c r="E5" t="s">
        <v>32</v>
      </c>
      <c r="F5" t="s">
        <v>16</v>
      </c>
      <c r="G5">
        <v>2010</v>
      </c>
      <c r="H5" s="1">
        <v>40909</v>
      </c>
      <c r="I5" t="s">
        <v>33</v>
      </c>
      <c r="J5" t="s">
        <v>34</v>
      </c>
      <c r="K5" t="s">
        <v>19</v>
      </c>
      <c r="L5" t="s">
        <v>35</v>
      </c>
    </row>
    <row r="6" spans="1:13" x14ac:dyDescent="0.25">
      <c r="A6" t="s">
        <v>13</v>
      </c>
      <c r="B6" t="str">
        <f>"9780071621830"</f>
        <v>9780071621830</v>
      </c>
      <c r="C6" t="s">
        <v>36</v>
      </c>
      <c r="E6" t="s">
        <v>37</v>
      </c>
      <c r="F6" t="s">
        <v>16</v>
      </c>
      <c r="G6">
        <v>2010</v>
      </c>
      <c r="H6" s="1">
        <v>40909</v>
      </c>
      <c r="I6" t="s">
        <v>38</v>
      </c>
      <c r="J6" t="s">
        <v>39</v>
      </c>
      <c r="K6" t="s">
        <v>19</v>
      </c>
      <c r="L6" t="s">
        <v>40</v>
      </c>
    </row>
    <row r="7" spans="1:13" x14ac:dyDescent="0.25">
      <c r="A7" t="s">
        <v>13</v>
      </c>
      <c r="B7" t="str">
        <f>"9780071844635"</f>
        <v>9780071844635</v>
      </c>
      <c r="C7" t="s">
        <v>41</v>
      </c>
      <c r="E7" t="s">
        <v>42</v>
      </c>
      <c r="F7" t="s">
        <v>16</v>
      </c>
      <c r="G7">
        <v>2016</v>
      </c>
      <c r="H7" s="1">
        <v>42333</v>
      </c>
      <c r="I7" t="s">
        <v>43</v>
      </c>
      <c r="J7" t="s">
        <v>44</v>
      </c>
      <c r="K7" t="s">
        <v>19</v>
      </c>
      <c r="L7" t="s">
        <v>45</v>
      </c>
    </row>
    <row r="8" spans="1:13" x14ac:dyDescent="0.25">
      <c r="A8" t="s">
        <v>13</v>
      </c>
      <c r="B8" t="str">
        <f>"9780071825917"</f>
        <v>9780071825917</v>
      </c>
      <c r="C8" t="s">
        <v>46</v>
      </c>
      <c r="E8" t="s">
        <v>47</v>
      </c>
      <c r="F8" t="s">
        <v>16</v>
      </c>
      <c r="G8">
        <v>2014</v>
      </c>
      <c r="H8" s="1">
        <v>41912</v>
      </c>
      <c r="I8" t="s">
        <v>48</v>
      </c>
      <c r="J8" t="s">
        <v>49</v>
      </c>
      <c r="K8" t="s">
        <v>19</v>
      </c>
      <c r="L8" t="s">
        <v>50</v>
      </c>
    </row>
    <row r="9" spans="1:13" x14ac:dyDescent="0.25">
      <c r="A9" t="s">
        <v>13</v>
      </c>
      <c r="B9" t="str">
        <f>"9780071622974"</f>
        <v>9780071622974</v>
      </c>
      <c r="C9" t="s">
        <v>51</v>
      </c>
      <c r="E9" t="s">
        <v>52</v>
      </c>
      <c r="F9" t="s">
        <v>16</v>
      </c>
      <c r="G9">
        <v>2010</v>
      </c>
      <c r="H9" s="1">
        <v>41793</v>
      </c>
      <c r="I9" t="s">
        <v>53</v>
      </c>
      <c r="J9" t="s">
        <v>54</v>
      </c>
      <c r="K9" t="s">
        <v>19</v>
      </c>
      <c r="L9" t="s">
        <v>55</v>
      </c>
    </row>
    <row r="10" spans="1:13" x14ac:dyDescent="0.25">
      <c r="A10" t="s">
        <v>13</v>
      </c>
      <c r="B10" t="str">
        <f>"9780071546010"</f>
        <v>9780071546010</v>
      </c>
      <c r="C10" t="s">
        <v>56</v>
      </c>
      <c r="E10" t="s">
        <v>57</v>
      </c>
      <c r="F10" t="s">
        <v>16</v>
      </c>
      <c r="G10">
        <v>2009</v>
      </c>
      <c r="H10" s="1">
        <v>40909</v>
      </c>
      <c r="I10" t="s">
        <v>58</v>
      </c>
      <c r="J10" t="s">
        <v>59</v>
      </c>
      <c r="K10" t="s">
        <v>19</v>
      </c>
      <c r="L10" t="s">
        <v>60</v>
      </c>
    </row>
    <row r="11" spans="1:13" x14ac:dyDescent="0.25">
      <c r="A11" t="s">
        <v>13</v>
      </c>
      <c r="B11" t="str">
        <f>"9780070620995"</f>
        <v>9780070620995</v>
      </c>
      <c r="C11" t="s">
        <v>61</v>
      </c>
      <c r="E11" t="s">
        <v>62</v>
      </c>
      <c r="F11" t="s">
        <v>16</v>
      </c>
      <c r="G11">
        <v>2007</v>
      </c>
      <c r="H11" s="1">
        <v>41941</v>
      </c>
      <c r="I11" t="s">
        <v>63</v>
      </c>
      <c r="J11" t="s">
        <v>64</v>
      </c>
      <c r="K11" t="s">
        <v>19</v>
      </c>
      <c r="L11" t="s">
        <v>65</v>
      </c>
    </row>
    <row r="12" spans="1:13" x14ac:dyDescent="0.25">
      <c r="A12" t="s">
        <v>13</v>
      </c>
      <c r="B12" t="str">
        <f>"9780071545914"</f>
        <v>9780071545914</v>
      </c>
      <c r="C12" t="s">
        <v>66</v>
      </c>
      <c r="E12" t="s">
        <v>67</v>
      </c>
      <c r="F12" t="s">
        <v>16</v>
      </c>
      <c r="G12">
        <v>2010</v>
      </c>
      <c r="H12" s="1">
        <v>40909</v>
      </c>
      <c r="I12" t="s">
        <v>68</v>
      </c>
      <c r="J12" t="s">
        <v>69</v>
      </c>
      <c r="K12" t="s">
        <v>19</v>
      </c>
      <c r="L12" t="s">
        <v>70</v>
      </c>
    </row>
    <row r="13" spans="1:13" x14ac:dyDescent="0.25">
      <c r="A13" t="s">
        <v>13</v>
      </c>
      <c r="B13" t="str">
        <f>"9780071363723"</f>
        <v>9780071363723</v>
      </c>
      <c r="C13" t="s">
        <v>71</v>
      </c>
      <c r="E13" t="s">
        <v>72</v>
      </c>
      <c r="F13" t="s">
        <v>16</v>
      </c>
      <c r="G13">
        <v>2002</v>
      </c>
      <c r="H13" s="1">
        <v>42244</v>
      </c>
      <c r="I13" t="s">
        <v>73</v>
      </c>
      <c r="J13" t="s">
        <v>74</v>
      </c>
      <c r="K13" t="s">
        <v>19</v>
      </c>
      <c r="L13" t="s">
        <v>75</v>
      </c>
    </row>
    <row r="14" spans="1:13" x14ac:dyDescent="0.25">
      <c r="A14" t="s">
        <v>13</v>
      </c>
      <c r="B14" t="str">
        <f>"9780071843843"</f>
        <v>9780071843843</v>
      </c>
      <c r="C14" t="s">
        <v>76</v>
      </c>
      <c r="E14" t="s">
        <v>77</v>
      </c>
      <c r="F14" t="s">
        <v>16</v>
      </c>
      <c r="G14">
        <v>2016</v>
      </c>
      <c r="H14" s="1">
        <v>42577</v>
      </c>
      <c r="I14" t="s">
        <v>78</v>
      </c>
      <c r="J14" t="s">
        <v>34</v>
      </c>
      <c r="K14" t="s">
        <v>19</v>
      </c>
      <c r="L14" t="s">
        <v>79</v>
      </c>
    </row>
    <row r="15" spans="1:13" x14ac:dyDescent="0.25">
      <c r="A15" t="s">
        <v>13</v>
      </c>
      <c r="B15" t="str">
        <f>"9780071377577"</f>
        <v>9780071377577</v>
      </c>
      <c r="C15" t="s">
        <v>80</v>
      </c>
      <c r="E15" t="s">
        <v>81</v>
      </c>
      <c r="F15" t="s">
        <v>16</v>
      </c>
      <c r="G15">
        <v>2004</v>
      </c>
      <c r="H15" s="1">
        <v>40909</v>
      </c>
      <c r="I15" t="s">
        <v>82</v>
      </c>
      <c r="J15" t="s">
        <v>83</v>
      </c>
      <c r="K15" t="s">
        <v>19</v>
      </c>
      <c r="L15" t="s">
        <v>84</v>
      </c>
    </row>
    <row r="16" spans="1:13" x14ac:dyDescent="0.25">
      <c r="A16" t="s">
        <v>13</v>
      </c>
      <c r="B16" t="str">
        <f>"9780071626965"</f>
        <v>9780071626965</v>
      </c>
      <c r="C16" t="s">
        <v>85</v>
      </c>
      <c r="E16" t="s">
        <v>86</v>
      </c>
      <c r="F16" t="s">
        <v>16</v>
      </c>
      <c r="G16">
        <v>2010</v>
      </c>
      <c r="H16" s="1">
        <v>44399</v>
      </c>
      <c r="I16" t="s">
        <v>87</v>
      </c>
      <c r="J16" t="s">
        <v>88</v>
      </c>
      <c r="K16" t="s">
        <v>19</v>
      </c>
      <c r="L16" t="s">
        <v>89</v>
      </c>
    </row>
    <row r="17" spans="1:12" x14ac:dyDescent="0.25">
      <c r="A17" t="s">
        <v>13</v>
      </c>
      <c r="B17" t="str">
        <f>"9780071440578"</f>
        <v>9780071440578</v>
      </c>
      <c r="C17" t="s">
        <v>90</v>
      </c>
      <c r="E17" t="s">
        <v>91</v>
      </c>
      <c r="F17" t="s">
        <v>16</v>
      </c>
      <c r="G17">
        <v>2006</v>
      </c>
      <c r="H17" s="1">
        <v>44720</v>
      </c>
      <c r="I17" t="s">
        <v>92</v>
      </c>
      <c r="J17" t="s">
        <v>69</v>
      </c>
      <c r="K17" t="s">
        <v>19</v>
      </c>
      <c r="L17" t="s">
        <v>93</v>
      </c>
    </row>
    <row r="18" spans="1:12" x14ac:dyDescent="0.25">
      <c r="A18" t="s">
        <v>13</v>
      </c>
      <c r="B18" t="str">
        <f>"9780070604605"</f>
        <v>9780070604605</v>
      </c>
      <c r="C18" t="s">
        <v>94</v>
      </c>
      <c r="E18" t="s">
        <v>95</v>
      </c>
      <c r="F18" t="s">
        <v>16</v>
      </c>
      <c r="G18">
        <v>2006</v>
      </c>
      <c r="H18" s="1">
        <v>42207</v>
      </c>
      <c r="I18" t="s">
        <v>96</v>
      </c>
      <c r="J18" t="s">
        <v>29</v>
      </c>
      <c r="K18" t="s">
        <v>19</v>
      </c>
      <c r="L18" t="s">
        <v>97</v>
      </c>
    </row>
    <row r="19" spans="1:12" x14ac:dyDescent="0.25">
      <c r="A19" t="s">
        <v>13</v>
      </c>
      <c r="B19" t="str">
        <f>"9780070617391"</f>
        <v>9780070617391</v>
      </c>
      <c r="C19" t="s">
        <v>98</v>
      </c>
      <c r="E19" t="s">
        <v>99</v>
      </c>
      <c r="F19" t="s">
        <v>16</v>
      </c>
      <c r="G19">
        <v>2007</v>
      </c>
      <c r="H19" s="1">
        <v>41971</v>
      </c>
      <c r="I19" t="s">
        <v>100</v>
      </c>
      <c r="J19" t="s">
        <v>101</v>
      </c>
      <c r="K19" t="s">
        <v>19</v>
      </c>
      <c r="L19" t="s">
        <v>102</v>
      </c>
    </row>
    <row r="20" spans="1:12" x14ac:dyDescent="0.25">
      <c r="A20" t="s">
        <v>13</v>
      </c>
      <c r="B20" t="str">
        <f>"9780071831284"</f>
        <v>9780071831284</v>
      </c>
      <c r="C20" t="s">
        <v>103</v>
      </c>
      <c r="E20" t="s">
        <v>104</v>
      </c>
      <c r="F20" t="s">
        <v>16</v>
      </c>
      <c r="G20">
        <v>2014</v>
      </c>
      <c r="H20" s="1">
        <v>41653</v>
      </c>
      <c r="I20" t="s">
        <v>105</v>
      </c>
      <c r="J20" t="s">
        <v>106</v>
      </c>
      <c r="K20" t="s">
        <v>19</v>
      </c>
      <c r="L20" t="s">
        <v>107</v>
      </c>
    </row>
    <row r="21" spans="1:12" x14ac:dyDescent="0.25">
      <c r="A21" t="s">
        <v>13</v>
      </c>
      <c r="B21" t="str">
        <f>"9780071605564"</f>
        <v>9780071605564</v>
      </c>
      <c r="C21" t="s">
        <v>108</v>
      </c>
      <c r="E21" t="s">
        <v>109</v>
      </c>
      <c r="F21" t="s">
        <v>16</v>
      </c>
      <c r="G21">
        <v>2009</v>
      </c>
      <c r="H21" s="1">
        <v>40909</v>
      </c>
      <c r="I21" t="s">
        <v>110</v>
      </c>
      <c r="J21" t="s">
        <v>111</v>
      </c>
      <c r="K21" t="s">
        <v>19</v>
      </c>
      <c r="L21" t="s">
        <v>112</v>
      </c>
    </row>
    <row r="22" spans="1:12" x14ac:dyDescent="0.25">
      <c r="A22" t="s">
        <v>13</v>
      </c>
      <c r="B22" t="str">
        <f>"9780071605724"</f>
        <v>9780071605724</v>
      </c>
      <c r="C22" t="s">
        <v>113</v>
      </c>
      <c r="E22" t="s">
        <v>114</v>
      </c>
      <c r="F22" t="s">
        <v>16</v>
      </c>
      <c r="G22">
        <v>2010</v>
      </c>
      <c r="H22" s="1">
        <v>40909</v>
      </c>
      <c r="I22" t="s">
        <v>115</v>
      </c>
      <c r="J22" t="s">
        <v>29</v>
      </c>
      <c r="K22" t="s">
        <v>19</v>
      </c>
      <c r="L22" t="s">
        <v>116</v>
      </c>
    </row>
    <row r="23" spans="1:12" x14ac:dyDescent="0.25">
      <c r="A23" t="s">
        <v>13</v>
      </c>
      <c r="B23" t="str">
        <f>"9780071848565"</f>
        <v>9780071848565</v>
      </c>
      <c r="C23" t="s">
        <v>117</v>
      </c>
      <c r="E23" t="s">
        <v>118</v>
      </c>
      <c r="F23" t="s">
        <v>16</v>
      </c>
      <c r="G23">
        <v>2015</v>
      </c>
      <c r="H23" s="1">
        <v>42181</v>
      </c>
      <c r="I23" t="s">
        <v>119</v>
      </c>
      <c r="J23" t="s">
        <v>120</v>
      </c>
      <c r="K23" t="s">
        <v>19</v>
      </c>
      <c r="L23" t="s">
        <v>121</v>
      </c>
    </row>
    <row r="24" spans="1:12" x14ac:dyDescent="0.25">
      <c r="A24" t="s">
        <v>13</v>
      </c>
      <c r="B24" t="str">
        <f>"9780071826686"</f>
        <v>9780071826686</v>
      </c>
      <c r="C24" t="s">
        <v>122</v>
      </c>
      <c r="E24" t="s">
        <v>123</v>
      </c>
      <c r="F24" t="s">
        <v>16</v>
      </c>
      <c r="G24">
        <v>2015</v>
      </c>
      <c r="H24" s="1">
        <v>42181</v>
      </c>
      <c r="I24" t="s">
        <v>124</v>
      </c>
      <c r="J24" t="s">
        <v>125</v>
      </c>
      <c r="K24" t="s">
        <v>19</v>
      </c>
      <c r="L24" t="s">
        <v>126</v>
      </c>
    </row>
    <row r="25" spans="1:12" x14ac:dyDescent="0.25">
      <c r="A25" t="s">
        <v>13</v>
      </c>
      <c r="B25" t="str">
        <f>"9780071497329"</f>
        <v>9780071497329</v>
      </c>
      <c r="C25" t="s">
        <v>127</v>
      </c>
      <c r="E25" t="s">
        <v>128</v>
      </c>
      <c r="F25" t="s">
        <v>16</v>
      </c>
      <c r="G25">
        <v>2014</v>
      </c>
      <c r="H25" s="1">
        <v>42305</v>
      </c>
      <c r="I25" t="s">
        <v>129</v>
      </c>
      <c r="J25" t="s">
        <v>49</v>
      </c>
      <c r="K25" t="s">
        <v>19</v>
      </c>
      <c r="L25" t="s">
        <v>130</v>
      </c>
    </row>
    <row r="26" spans="1:12" x14ac:dyDescent="0.25">
      <c r="A26" t="s">
        <v>13</v>
      </c>
      <c r="B26" t="str">
        <f>"9780071409445"</f>
        <v>9780071409445</v>
      </c>
      <c r="C26" t="s">
        <v>131</v>
      </c>
      <c r="E26" t="s">
        <v>132</v>
      </c>
      <c r="F26" t="s">
        <v>16</v>
      </c>
      <c r="G26">
        <v>2003</v>
      </c>
      <c r="H26" s="1">
        <v>40909</v>
      </c>
      <c r="I26" t="s">
        <v>133</v>
      </c>
      <c r="J26" t="s">
        <v>29</v>
      </c>
      <c r="K26" t="s">
        <v>19</v>
      </c>
      <c r="L26" t="s">
        <v>134</v>
      </c>
    </row>
    <row r="27" spans="1:12" x14ac:dyDescent="0.25">
      <c r="A27" t="s">
        <v>13</v>
      </c>
      <c r="B27" t="str">
        <f>"9780071623667"</f>
        <v>9780071623667</v>
      </c>
      <c r="C27" t="s">
        <v>135</v>
      </c>
      <c r="E27" t="s">
        <v>136</v>
      </c>
      <c r="F27" t="s">
        <v>16</v>
      </c>
      <c r="G27">
        <v>2010</v>
      </c>
      <c r="H27" s="1">
        <v>40910</v>
      </c>
      <c r="I27" t="s">
        <v>137</v>
      </c>
      <c r="J27" t="s">
        <v>106</v>
      </c>
      <c r="K27" t="s">
        <v>19</v>
      </c>
      <c r="L27" t="s">
        <v>138</v>
      </c>
    </row>
    <row r="28" spans="1:12" x14ac:dyDescent="0.25">
      <c r="A28" t="s">
        <v>13</v>
      </c>
      <c r="B28" t="str">
        <f>"9781259028472"</f>
        <v>9781259028472</v>
      </c>
      <c r="C28" t="s">
        <v>139</v>
      </c>
      <c r="E28" t="s">
        <v>140</v>
      </c>
      <c r="F28" t="s">
        <v>16</v>
      </c>
      <c r="G28">
        <v>2013</v>
      </c>
      <c r="H28" s="1">
        <v>42153</v>
      </c>
      <c r="I28" t="s">
        <v>141</v>
      </c>
      <c r="J28" t="s">
        <v>142</v>
      </c>
      <c r="K28" t="s">
        <v>19</v>
      </c>
      <c r="L28" t="s">
        <v>143</v>
      </c>
    </row>
    <row r="29" spans="1:12" x14ac:dyDescent="0.25">
      <c r="A29" t="s">
        <v>13</v>
      </c>
      <c r="B29" t="str">
        <f>"9780071498906"</f>
        <v>9780071498906</v>
      </c>
      <c r="C29" t="s">
        <v>144</v>
      </c>
      <c r="E29" t="s">
        <v>145</v>
      </c>
      <c r="F29" t="s">
        <v>16</v>
      </c>
      <c r="G29">
        <v>2010</v>
      </c>
      <c r="H29" s="1">
        <v>41248</v>
      </c>
      <c r="I29" t="s">
        <v>146</v>
      </c>
      <c r="J29" t="s">
        <v>29</v>
      </c>
      <c r="K29" t="s">
        <v>19</v>
      </c>
      <c r="L29" t="s">
        <v>147</v>
      </c>
    </row>
    <row r="30" spans="1:12" x14ac:dyDescent="0.25">
      <c r="A30" t="s">
        <v>13</v>
      </c>
      <c r="B30" t="str">
        <f>"9780071825658"</f>
        <v>9780071825658</v>
      </c>
      <c r="C30" t="s">
        <v>148</v>
      </c>
      <c r="E30" t="s">
        <v>149</v>
      </c>
      <c r="F30" t="s">
        <v>16</v>
      </c>
      <c r="G30">
        <v>2015</v>
      </c>
      <c r="H30" s="1">
        <v>42122</v>
      </c>
      <c r="I30" t="s">
        <v>150</v>
      </c>
      <c r="J30" t="s">
        <v>151</v>
      </c>
      <c r="K30" t="s">
        <v>19</v>
      </c>
      <c r="L30" t="s">
        <v>152</v>
      </c>
    </row>
    <row r="31" spans="1:12" x14ac:dyDescent="0.25">
      <c r="A31" t="s">
        <v>13</v>
      </c>
      <c r="B31" t="str">
        <f>"9780070410442"</f>
        <v>9780070410442</v>
      </c>
      <c r="C31" t="s">
        <v>153</v>
      </c>
      <c r="E31" t="s">
        <v>154</v>
      </c>
      <c r="F31" t="s">
        <v>16</v>
      </c>
      <c r="G31">
        <v>1999</v>
      </c>
      <c r="H31" s="1">
        <v>40909</v>
      </c>
      <c r="I31" t="s">
        <v>155</v>
      </c>
      <c r="J31" t="s">
        <v>156</v>
      </c>
      <c r="K31" t="s">
        <v>19</v>
      </c>
      <c r="L31" t="s">
        <v>157</v>
      </c>
    </row>
    <row r="32" spans="1:12" x14ac:dyDescent="0.25">
      <c r="A32" t="s">
        <v>13</v>
      </c>
      <c r="B32" t="str">
        <f>"9780070680739"</f>
        <v>9780070680739</v>
      </c>
      <c r="C32" t="s">
        <v>158</v>
      </c>
      <c r="E32" t="s">
        <v>99</v>
      </c>
      <c r="F32" t="s">
        <v>16</v>
      </c>
      <c r="G32">
        <v>2010</v>
      </c>
      <c r="H32" s="1">
        <v>42063</v>
      </c>
      <c r="I32" t="s">
        <v>159</v>
      </c>
      <c r="J32" t="s">
        <v>160</v>
      </c>
      <c r="K32" t="s">
        <v>19</v>
      </c>
      <c r="L32" t="s">
        <v>161</v>
      </c>
    </row>
    <row r="33" spans="1:12" x14ac:dyDescent="0.25">
      <c r="A33" t="s">
        <v>13</v>
      </c>
      <c r="B33" t="str">
        <f>"9780071408752"</f>
        <v>9780071408752</v>
      </c>
      <c r="C33" t="s">
        <v>162</v>
      </c>
      <c r="E33" t="s">
        <v>163</v>
      </c>
      <c r="F33" t="s">
        <v>16</v>
      </c>
      <c r="G33">
        <v>2003</v>
      </c>
      <c r="H33" s="1">
        <v>40909</v>
      </c>
      <c r="I33" t="s">
        <v>96</v>
      </c>
      <c r="J33" t="s">
        <v>29</v>
      </c>
      <c r="K33" t="s">
        <v>19</v>
      </c>
      <c r="L33" t="s">
        <v>164</v>
      </c>
    </row>
    <row r="34" spans="1:12" x14ac:dyDescent="0.25">
      <c r="A34" t="s">
        <v>13</v>
      </c>
      <c r="B34" t="str">
        <f>"9780071825078"</f>
        <v>9780071825078</v>
      </c>
      <c r="C34" t="s">
        <v>165</v>
      </c>
      <c r="E34" t="s">
        <v>166</v>
      </c>
      <c r="F34" t="s">
        <v>16</v>
      </c>
      <c r="G34">
        <v>2015</v>
      </c>
      <c r="H34" s="1">
        <v>42305</v>
      </c>
      <c r="I34" t="s">
        <v>167</v>
      </c>
      <c r="J34" t="s">
        <v>69</v>
      </c>
      <c r="K34" t="s">
        <v>19</v>
      </c>
      <c r="L34" t="s">
        <v>168</v>
      </c>
    </row>
    <row r="35" spans="1:12" x14ac:dyDescent="0.25">
      <c r="A35" t="s">
        <v>13</v>
      </c>
      <c r="B35" t="str">
        <f>"9780071359566"</f>
        <v>9780071359566</v>
      </c>
      <c r="C35" t="s">
        <v>169</v>
      </c>
      <c r="E35" t="s">
        <v>170</v>
      </c>
      <c r="F35" t="s">
        <v>16</v>
      </c>
      <c r="G35">
        <v>2002</v>
      </c>
      <c r="H35" s="1">
        <v>40909</v>
      </c>
      <c r="I35" t="s">
        <v>171</v>
      </c>
      <c r="J35" t="s">
        <v>142</v>
      </c>
      <c r="K35" t="s">
        <v>19</v>
      </c>
      <c r="L35" t="s">
        <v>172</v>
      </c>
    </row>
    <row r="36" spans="1:12" x14ac:dyDescent="0.25">
      <c r="A36" t="s">
        <v>13</v>
      </c>
      <c r="B36" t="str">
        <f>"9780071360661"</f>
        <v>9780071360661</v>
      </c>
      <c r="C36" t="s">
        <v>173</v>
      </c>
      <c r="E36" t="s">
        <v>174</v>
      </c>
      <c r="F36" t="s">
        <v>16</v>
      </c>
      <c r="G36">
        <v>2001</v>
      </c>
      <c r="H36" s="1">
        <v>40909</v>
      </c>
      <c r="I36" t="s">
        <v>175</v>
      </c>
      <c r="J36" t="s">
        <v>176</v>
      </c>
      <c r="K36" t="s">
        <v>19</v>
      </c>
      <c r="L36" t="s">
        <v>177</v>
      </c>
    </row>
    <row r="37" spans="1:12" x14ac:dyDescent="0.25">
      <c r="A37" t="s">
        <v>13</v>
      </c>
      <c r="B37" t="str">
        <f>"9780071367127"</f>
        <v>9780071367127</v>
      </c>
      <c r="C37" t="s">
        <v>178</v>
      </c>
      <c r="E37" t="s">
        <v>179</v>
      </c>
      <c r="F37" t="s">
        <v>16</v>
      </c>
      <c r="G37">
        <v>2001</v>
      </c>
      <c r="H37" s="1">
        <v>40909</v>
      </c>
      <c r="I37" t="s">
        <v>180</v>
      </c>
      <c r="J37" t="s">
        <v>142</v>
      </c>
      <c r="K37" t="s">
        <v>19</v>
      </c>
      <c r="L37" t="s">
        <v>181</v>
      </c>
    </row>
    <row r="38" spans="1:12" x14ac:dyDescent="0.25">
      <c r="A38" t="s">
        <v>13</v>
      </c>
      <c r="B38" t="str">
        <f>"9780071351393"</f>
        <v>9780071351393</v>
      </c>
      <c r="C38" t="s">
        <v>182</v>
      </c>
      <c r="E38" t="s">
        <v>183</v>
      </c>
      <c r="F38" t="s">
        <v>16</v>
      </c>
      <c r="G38">
        <v>2001</v>
      </c>
      <c r="H38" s="1">
        <v>40909</v>
      </c>
      <c r="I38" t="s">
        <v>184</v>
      </c>
      <c r="J38" t="s">
        <v>69</v>
      </c>
      <c r="K38" t="s">
        <v>19</v>
      </c>
      <c r="L38" t="s">
        <v>185</v>
      </c>
    </row>
    <row r="39" spans="1:12" x14ac:dyDescent="0.25">
      <c r="A39" t="s">
        <v>13</v>
      </c>
      <c r="B39" t="str">
        <f>"9780071354714"</f>
        <v>9780071354714</v>
      </c>
      <c r="C39" t="s">
        <v>186</v>
      </c>
      <c r="E39" t="s">
        <v>187</v>
      </c>
      <c r="F39" t="s">
        <v>16</v>
      </c>
      <c r="G39">
        <v>2001</v>
      </c>
      <c r="H39" s="1">
        <v>40909</v>
      </c>
      <c r="I39" t="s">
        <v>188</v>
      </c>
      <c r="J39" t="s">
        <v>189</v>
      </c>
      <c r="K39" t="s">
        <v>19</v>
      </c>
      <c r="L39" t="s">
        <v>190</v>
      </c>
    </row>
    <row r="40" spans="1:12" x14ac:dyDescent="0.25">
      <c r="A40" t="s">
        <v>13</v>
      </c>
      <c r="B40" t="str">
        <f>"9780071848060"</f>
        <v>9780071848060</v>
      </c>
      <c r="C40" t="s">
        <v>191</v>
      </c>
      <c r="E40" t="s">
        <v>192</v>
      </c>
      <c r="F40" t="s">
        <v>16</v>
      </c>
      <c r="G40">
        <v>2016</v>
      </c>
      <c r="H40" s="1">
        <v>42333</v>
      </c>
      <c r="I40" t="s">
        <v>193</v>
      </c>
      <c r="J40" t="s">
        <v>194</v>
      </c>
      <c r="K40" t="s">
        <v>19</v>
      </c>
      <c r="L40" t="s">
        <v>195</v>
      </c>
    </row>
    <row r="41" spans="1:12" x14ac:dyDescent="0.25">
      <c r="A41" t="s">
        <v>13</v>
      </c>
      <c r="B41" t="str">
        <f>"9780071849234"</f>
        <v>9780071849234</v>
      </c>
      <c r="C41" t="s">
        <v>196</v>
      </c>
      <c r="E41" t="s">
        <v>197</v>
      </c>
      <c r="F41" t="s">
        <v>16</v>
      </c>
      <c r="G41">
        <v>2015</v>
      </c>
      <c r="H41" s="1">
        <v>42244</v>
      </c>
      <c r="I41" t="s">
        <v>198</v>
      </c>
      <c r="J41" t="s">
        <v>199</v>
      </c>
      <c r="K41" t="s">
        <v>19</v>
      </c>
      <c r="L41" t="s">
        <v>200</v>
      </c>
    </row>
    <row r="42" spans="1:12" x14ac:dyDescent="0.25">
      <c r="A42" t="s">
        <v>13</v>
      </c>
      <c r="B42" t="str">
        <f>"9780071826266"</f>
        <v>9780071826266</v>
      </c>
      <c r="C42" t="s">
        <v>201</v>
      </c>
      <c r="E42" t="s">
        <v>202</v>
      </c>
      <c r="F42" t="s">
        <v>16</v>
      </c>
      <c r="G42">
        <v>2016</v>
      </c>
      <c r="H42" s="1">
        <v>42577</v>
      </c>
      <c r="I42" t="s">
        <v>203</v>
      </c>
      <c r="J42" t="s">
        <v>29</v>
      </c>
      <c r="K42" t="s">
        <v>19</v>
      </c>
      <c r="L42" t="s">
        <v>204</v>
      </c>
    </row>
    <row r="43" spans="1:12" x14ac:dyDescent="0.25">
      <c r="A43" t="s">
        <v>13</v>
      </c>
      <c r="B43" t="str">
        <f>"9780071499187"</f>
        <v>9780071499187</v>
      </c>
      <c r="C43" t="s">
        <v>205</v>
      </c>
      <c r="E43" t="s">
        <v>206</v>
      </c>
      <c r="F43" t="s">
        <v>16</v>
      </c>
      <c r="G43">
        <v>2008</v>
      </c>
      <c r="H43" s="1">
        <v>40909</v>
      </c>
      <c r="I43" t="s">
        <v>207</v>
      </c>
      <c r="J43" t="s">
        <v>189</v>
      </c>
      <c r="K43" t="s">
        <v>19</v>
      </c>
      <c r="L43" t="s">
        <v>208</v>
      </c>
    </row>
    <row r="44" spans="1:12" x14ac:dyDescent="0.25">
      <c r="A44" t="s">
        <v>13</v>
      </c>
      <c r="B44" t="str">
        <f>"9780071605700"</f>
        <v>9780071605700</v>
      </c>
      <c r="C44" t="s">
        <v>209</v>
      </c>
      <c r="E44" t="s">
        <v>114</v>
      </c>
      <c r="F44" t="s">
        <v>16</v>
      </c>
      <c r="G44">
        <v>2010</v>
      </c>
      <c r="H44" s="1">
        <v>40909</v>
      </c>
      <c r="I44" t="s">
        <v>115</v>
      </c>
      <c r="J44" t="s">
        <v>29</v>
      </c>
      <c r="K44" t="s">
        <v>19</v>
      </c>
      <c r="L44" t="s">
        <v>210</v>
      </c>
    </row>
    <row r="45" spans="1:12" x14ac:dyDescent="0.25">
      <c r="A45" t="s">
        <v>13</v>
      </c>
      <c r="B45" t="str">
        <f>"9780071441643"</f>
        <v>9780071441643</v>
      </c>
      <c r="C45" t="s">
        <v>211</v>
      </c>
      <c r="E45" t="s">
        <v>212</v>
      </c>
      <c r="F45" t="s">
        <v>16</v>
      </c>
      <c r="G45">
        <v>2004</v>
      </c>
      <c r="H45" s="1">
        <v>40909</v>
      </c>
      <c r="I45" t="s">
        <v>213</v>
      </c>
      <c r="J45" t="s">
        <v>83</v>
      </c>
      <c r="K45" t="s">
        <v>19</v>
      </c>
      <c r="L45" t="s">
        <v>214</v>
      </c>
    </row>
    <row r="46" spans="1:12" x14ac:dyDescent="0.25">
      <c r="A46" t="s">
        <v>13</v>
      </c>
      <c r="B46" t="str">
        <f>"9780070148789"</f>
        <v>9780070148789</v>
      </c>
      <c r="C46" t="s">
        <v>215</v>
      </c>
      <c r="E46" t="s">
        <v>216</v>
      </c>
      <c r="F46" t="s">
        <v>16</v>
      </c>
      <c r="G46">
        <v>2010</v>
      </c>
      <c r="H46" s="1">
        <v>41941</v>
      </c>
      <c r="I46" t="s">
        <v>217</v>
      </c>
      <c r="J46" t="s">
        <v>142</v>
      </c>
      <c r="K46" t="s">
        <v>19</v>
      </c>
      <c r="L46" t="s">
        <v>218</v>
      </c>
    </row>
    <row r="47" spans="1:12" x14ac:dyDescent="0.25">
      <c r="A47" t="s">
        <v>13</v>
      </c>
      <c r="B47" t="str">
        <f>"9780070707023"</f>
        <v>9780070707023</v>
      </c>
      <c r="C47" t="s">
        <v>219</v>
      </c>
      <c r="E47" t="s">
        <v>220</v>
      </c>
      <c r="F47" t="s">
        <v>16</v>
      </c>
      <c r="G47">
        <v>2011</v>
      </c>
      <c r="H47" s="1">
        <v>41941</v>
      </c>
      <c r="I47" t="s">
        <v>221</v>
      </c>
      <c r="J47" t="s">
        <v>222</v>
      </c>
      <c r="K47" t="s">
        <v>19</v>
      </c>
      <c r="L47" t="s">
        <v>223</v>
      </c>
    </row>
    <row r="48" spans="1:12" x14ac:dyDescent="0.25">
      <c r="A48" t="s">
        <v>13</v>
      </c>
      <c r="B48" t="str">
        <f>"9780071826617"</f>
        <v>9780071826617</v>
      </c>
      <c r="C48" t="s">
        <v>224</v>
      </c>
      <c r="E48" t="s">
        <v>225</v>
      </c>
      <c r="F48" t="s">
        <v>16</v>
      </c>
      <c r="G48">
        <v>2014</v>
      </c>
      <c r="H48" s="1">
        <v>41802</v>
      </c>
      <c r="I48" t="s">
        <v>226</v>
      </c>
      <c r="J48" t="s">
        <v>227</v>
      </c>
      <c r="K48" t="s">
        <v>19</v>
      </c>
      <c r="L48" t="s">
        <v>228</v>
      </c>
    </row>
    <row r="49" spans="1:12" x14ac:dyDescent="0.25">
      <c r="A49" t="s">
        <v>13</v>
      </c>
      <c r="B49" t="str">
        <f>"9780071410601"</f>
        <v>9780071410601</v>
      </c>
      <c r="C49" t="s">
        <v>229</v>
      </c>
      <c r="E49" t="s">
        <v>230</v>
      </c>
      <c r="F49" t="s">
        <v>16</v>
      </c>
      <c r="G49">
        <v>2004</v>
      </c>
      <c r="H49" s="1">
        <v>40909</v>
      </c>
      <c r="I49" t="s">
        <v>231</v>
      </c>
      <c r="J49" t="s">
        <v>232</v>
      </c>
      <c r="K49" t="s">
        <v>19</v>
      </c>
      <c r="L49" t="s">
        <v>233</v>
      </c>
    </row>
    <row r="50" spans="1:12" x14ac:dyDescent="0.25">
      <c r="A50" t="s">
        <v>13</v>
      </c>
      <c r="B50" t="str">
        <f>"9780070680128"</f>
        <v>9780070680128</v>
      </c>
      <c r="C50" t="s">
        <v>234</v>
      </c>
      <c r="E50" t="s">
        <v>235</v>
      </c>
      <c r="F50" t="s">
        <v>16</v>
      </c>
      <c r="G50">
        <v>2009</v>
      </c>
      <c r="H50" s="1">
        <v>41941</v>
      </c>
      <c r="I50" t="s">
        <v>236</v>
      </c>
      <c r="J50" t="s">
        <v>69</v>
      </c>
      <c r="K50" t="s">
        <v>19</v>
      </c>
      <c r="L50" t="s">
        <v>237</v>
      </c>
    </row>
    <row r="51" spans="1:12" x14ac:dyDescent="0.25">
      <c r="A51" t="s">
        <v>13</v>
      </c>
      <c r="B51" t="str">
        <f>"9780071387576"</f>
        <v>9780071387576</v>
      </c>
      <c r="C51" t="s">
        <v>238</v>
      </c>
      <c r="E51" t="s">
        <v>239</v>
      </c>
      <c r="F51" t="s">
        <v>16</v>
      </c>
      <c r="G51">
        <v>2002</v>
      </c>
      <c r="H51" s="1">
        <v>42273</v>
      </c>
      <c r="I51" t="s">
        <v>240</v>
      </c>
      <c r="J51" t="s">
        <v>241</v>
      </c>
      <c r="K51" t="s">
        <v>19</v>
      </c>
      <c r="L51" t="s">
        <v>242</v>
      </c>
    </row>
    <row r="52" spans="1:12" x14ac:dyDescent="0.25">
      <c r="A52" t="s">
        <v>13</v>
      </c>
      <c r="B52" t="str">
        <f>"9780071548298"</f>
        <v>9780071548298</v>
      </c>
      <c r="C52" t="s">
        <v>243</v>
      </c>
      <c r="E52" t="s">
        <v>244</v>
      </c>
      <c r="F52" t="s">
        <v>16</v>
      </c>
      <c r="G52">
        <v>2007</v>
      </c>
      <c r="H52" s="1">
        <v>41367</v>
      </c>
      <c r="I52" t="s">
        <v>245</v>
      </c>
      <c r="J52" t="s">
        <v>246</v>
      </c>
      <c r="K52" t="s">
        <v>247</v>
      </c>
      <c r="L52" t="s">
        <v>248</v>
      </c>
    </row>
    <row r="53" spans="1:12" x14ac:dyDescent="0.25">
      <c r="A53" t="s">
        <v>13</v>
      </c>
      <c r="B53" t="str">
        <f>"9780071356237"</f>
        <v>9780071356237</v>
      </c>
      <c r="C53" t="s">
        <v>249</v>
      </c>
      <c r="E53" t="s">
        <v>250</v>
      </c>
      <c r="F53" t="s">
        <v>16</v>
      </c>
      <c r="G53">
        <v>2002</v>
      </c>
      <c r="H53" s="1">
        <v>40909</v>
      </c>
      <c r="I53" t="s">
        <v>251</v>
      </c>
      <c r="J53" t="s">
        <v>252</v>
      </c>
      <c r="K53" t="s">
        <v>19</v>
      </c>
      <c r="L53" t="s">
        <v>253</v>
      </c>
    </row>
    <row r="54" spans="1:12" x14ac:dyDescent="0.25">
      <c r="A54" t="s">
        <v>13</v>
      </c>
      <c r="B54" t="str">
        <f>"9780071360227"</f>
        <v>9780071360227</v>
      </c>
      <c r="C54" t="s">
        <v>254</v>
      </c>
      <c r="E54" t="s">
        <v>255</v>
      </c>
      <c r="F54" t="s">
        <v>16</v>
      </c>
      <c r="G54">
        <v>2001</v>
      </c>
      <c r="H54" s="1">
        <v>40909</v>
      </c>
      <c r="I54" t="s">
        <v>256</v>
      </c>
      <c r="J54" t="s">
        <v>69</v>
      </c>
      <c r="K54" t="s">
        <v>19</v>
      </c>
      <c r="L54" t="s">
        <v>257</v>
      </c>
    </row>
    <row r="55" spans="1:12" x14ac:dyDescent="0.25">
      <c r="A55" t="s">
        <v>13</v>
      </c>
      <c r="B55" t="str">
        <f>"9780070483095"</f>
        <v>9780070483095</v>
      </c>
      <c r="C55" t="s">
        <v>258</v>
      </c>
      <c r="E55" t="s">
        <v>259</v>
      </c>
      <c r="F55" t="s">
        <v>16</v>
      </c>
      <c r="G55">
        <v>2004</v>
      </c>
      <c r="H55" s="1">
        <v>42122</v>
      </c>
      <c r="I55" t="s">
        <v>260</v>
      </c>
      <c r="J55" t="s">
        <v>261</v>
      </c>
      <c r="K55" t="s">
        <v>19</v>
      </c>
      <c r="L55" t="s">
        <v>262</v>
      </c>
    </row>
    <row r="56" spans="1:12" x14ac:dyDescent="0.25">
      <c r="A56" t="s">
        <v>13</v>
      </c>
      <c r="B56" t="str">
        <f>"9780071848299"</f>
        <v>9780071848299</v>
      </c>
      <c r="C56" t="s">
        <v>263</v>
      </c>
      <c r="E56" t="s">
        <v>264</v>
      </c>
      <c r="F56" t="s">
        <v>16</v>
      </c>
      <c r="G56">
        <v>2016</v>
      </c>
      <c r="H56" s="1">
        <v>42394</v>
      </c>
      <c r="I56" t="s">
        <v>119</v>
      </c>
      <c r="J56" t="s">
        <v>120</v>
      </c>
      <c r="K56" t="s">
        <v>247</v>
      </c>
      <c r="L56" t="s">
        <v>265</v>
      </c>
    </row>
    <row r="57" spans="1:12" x14ac:dyDescent="0.25">
      <c r="A57" t="s">
        <v>13</v>
      </c>
      <c r="B57" t="str">
        <f>"9780071829595"</f>
        <v>9780071829595</v>
      </c>
      <c r="C57" t="s">
        <v>266</v>
      </c>
      <c r="E57" t="s">
        <v>267</v>
      </c>
      <c r="F57" t="s">
        <v>16</v>
      </c>
      <c r="G57">
        <v>2016</v>
      </c>
      <c r="H57" s="1">
        <v>42488</v>
      </c>
      <c r="I57" t="s">
        <v>268</v>
      </c>
      <c r="J57" t="s">
        <v>74</v>
      </c>
      <c r="K57" t="s">
        <v>19</v>
      </c>
      <c r="L57" t="s">
        <v>269</v>
      </c>
    </row>
    <row r="58" spans="1:12" x14ac:dyDescent="0.25">
      <c r="A58" t="s">
        <v>13</v>
      </c>
      <c r="B58" t="str">
        <f>"9780071494533"</f>
        <v>9780071494533</v>
      </c>
      <c r="C58" t="s">
        <v>270</v>
      </c>
      <c r="E58" t="s">
        <v>271</v>
      </c>
      <c r="F58" t="s">
        <v>16</v>
      </c>
      <c r="G58">
        <v>2008</v>
      </c>
      <c r="H58" s="1">
        <v>40909</v>
      </c>
      <c r="I58" t="s">
        <v>272</v>
      </c>
      <c r="J58" t="s">
        <v>24</v>
      </c>
      <c r="K58" t="s">
        <v>19</v>
      </c>
      <c r="L58" t="s">
        <v>273</v>
      </c>
    </row>
    <row r="59" spans="1:12" x14ac:dyDescent="0.25">
      <c r="A59" t="s">
        <v>13</v>
      </c>
      <c r="B59" t="str">
        <f>"9780071596756"</f>
        <v>9780071596756</v>
      </c>
      <c r="C59" t="s">
        <v>274</v>
      </c>
      <c r="E59" t="s">
        <v>275</v>
      </c>
      <c r="F59" t="s">
        <v>16</v>
      </c>
      <c r="G59">
        <v>2009</v>
      </c>
      <c r="H59" s="1">
        <v>40909</v>
      </c>
      <c r="I59" t="s">
        <v>276</v>
      </c>
      <c r="J59" t="s">
        <v>156</v>
      </c>
      <c r="K59" t="s">
        <v>19</v>
      </c>
      <c r="L59" t="s">
        <v>277</v>
      </c>
    </row>
    <row r="60" spans="1:12" x14ac:dyDescent="0.25">
      <c r="A60" t="s">
        <v>13</v>
      </c>
      <c r="B60" t="str">
        <f>"9780070276895"</f>
        <v>9780070276895</v>
      </c>
      <c r="C60" t="s">
        <v>278</v>
      </c>
      <c r="E60" t="s">
        <v>279</v>
      </c>
      <c r="F60" t="s">
        <v>16</v>
      </c>
      <c r="G60">
        <v>2002</v>
      </c>
      <c r="H60" s="1">
        <v>40909</v>
      </c>
      <c r="I60" t="s">
        <v>280</v>
      </c>
      <c r="J60" t="s">
        <v>281</v>
      </c>
      <c r="K60" t="s">
        <v>19</v>
      </c>
      <c r="L60" t="s">
        <v>282</v>
      </c>
    </row>
    <row r="61" spans="1:12" x14ac:dyDescent="0.25">
      <c r="A61" t="s">
        <v>13</v>
      </c>
      <c r="B61" t="str">
        <f>"9780071371605"</f>
        <v>9780071371605</v>
      </c>
      <c r="C61" t="s">
        <v>283</v>
      </c>
      <c r="E61" t="s">
        <v>187</v>
      </c>
      <c r="F61" t="s">
        <v>16</v>
      </c>
      <c r="G61">
        <v>2002</v>
      </c>
      <c r="H61" s="1">
        <v>40909</v>
      </c>
      <c r="I61" t="s">
        <v>284</v>
      </c>
      <c r="J61" t="s">
        <v>285</v>
      </c>
      <c r="K61" t="s">
        <v>19</v>
      </c>
      <c r="L61" t="s">
        <v>286</v>
      </c>
    </row>
    <row r="62" spans="1:12" x14ac:dyDescent="0.25">
      <c r="A62" t="s">
        <v>13</v>
      </c>
      <c r="B62" t="str">
        <f>"9780071410373"</f>
        <v>9780071410373</v>
      </c>
      <c r="C62" t="s">
        <v>287</v>
      </c>
      <c r="E62" t="s">
        <v>288</v>
      </c>
      <c r="F62" t="s">
        <v>16</v>
      </c>
      <c r="G62">
        <v>2005</v>
      </c>
      <c r="H62" s="1">
        <v>41727</v>
      </c>
      <c r="I62" t="s">
        <v>289</v>
      </c>
      <c r="J62" t="s">
        <v>290</v>
      </c>
      <c r="K62" t="s">
        <v>19</v>
      </c>
      <c r="L62" t="s">
        <v>291</v>
      </c>
    </row>
    <row r="63" spans="1:12" x14ac:dyDescent="0.25">
      <c r="A63" t="s">
        <v>13</v>
      </c>
      <c r="B63" t="str">
        <f>"9780071356183"</f>
        <v>9780071356183</v>
      </c>
      <c r="C63" t="s">
        <v>292</v>
      </c>
      <c r="E63" t="s">
        <v>293</v>
      </c>
      <c r="F63" t="s">
        <v>16</v>
      </c>
      <c r="G63">
        <v>2000</v>
      </c>
      <c r="H63" s="1">
        <v>41622</v>
      </c>
      <c r="I63" t="s">
        <v>240</v>
      </c>
      <c r="J63" t="s">
        <v>241</v>
      </c>
      <c r="K63" t="s">
        <v>19</v>
      </c>
      <c r="L63" t="s">
        <v>294</v>
      </c>
    </row>
    <row r="64" spans="1:12" x14ac:dyDescent="0.25">
      <c r="A64" t="s">
        <v>13</v>
      </c>
      <c r="B64" t="str">
        <f>"9780073250328"</f>
        <v>9780073250328</v>
      </c>
      <c r="C64" t="s">
        <v>295</v>
      </c>
      <c r="E64" t="s">
        <v>296</v>
      </c>
      <c r="F64" t="s">
        <v>16</v>
      </c>
      <c r="G64">
        <v>2007</v>
      </c>
      <c r="H64" s="1">
        <v>40909</v>
      </c>
      <c r="I64" t="s">
        <v>297</v>
      </c>
      <c r="J64" t="s">
        <v>298</v>
      </c>
      <c r="K64" t="s">
        <v>19</v>
      </c>
      <c r="L64" t="s">
        <v>299</v>
      </c>
    </row>
    <row r="65" spans="1:12" x14ac:dyDescent="0.25">
      <c r="A65" t="s">
        <v>13</v>
      </c>
      <c r="B65" t="str">
        <f>"9780070436404"</f>
        <v>9780070436404</v>
      </c>
      <c r="C65" t="s">
        <v>300</v>
      </c>
      <c r="E65" t="s">
        <v>301</v>
      </c>
      <c r="F65" t="s">
        <v>16</v>
      </c>
      <c r="G65">
        <v>2002</v>
      </c>
      <c r="H65" s="1">
        <v>41941</v>
      </c>
      <c r="I65" t="s">
        <v>302</v>
      </c>
      <c r="J65" t="s">
        <v>303</v>
      </c>
      <c r="K65" t="s">
        <v>19</v>
      </c>
      <c r="L65" t="s">
        <v>304</v>
      </c>
    </row>
    <row r="66" spans="1:12" x14ac:dyDescent="0.25">
      <c r="A66" t="s">
        <v>13</v>
      </c>
      <c r="B66" t="str">
        <f>"9780070685079"</f>
        <v>9780070685079</v>
      </c>
      <c r="C66" t="s">
        <v>305</v>
      </c>
      <c r="E66" t="s">
        <v>306</v>
      </c>
      <c r="F66" t="s">
        <v>16</v>
      </c>
      <c r="G66">
        <v>2003</v>
      </c>
      <c r="H66" s="1">
        <v>40909</v>
      </c>
      <c r="I66" t="s">
        <v>307</v>
      </c>
      <c r="J66" t="s">
        <v>189</v>
      </c>
      <c r="K66" t="s">
        <v>19</v>
      </c>
      <c r="L66" t="s">
        <v>308</v>
      </c>
    </row>
    <row r="67" spans="1:12" x14ac:dyDescent="0.25">
      <c r="A67" t="s">
        <v>13</v>
      </c>
      <c r="B67" t="str">
        <f>"9780071364317"</f>
        <v>9780071364317</v>
      </c>
      <c r="C67" t="s">
        <v>309</v>
      </c>
      <c r="E67" t="s">
        <v>310</v>
      </c>
      <c r="F67" t="s">
        <v>16</v>
      </c>
      <c r="G67">
        <v>2001</v>
      </c>
      <c r="H67" s="1">
        <v>41816</v>
      </c>
      <c r="I67" t="s">
        <v>311</v>
      </c>
      <c r="J67" t="s">
        <v>241</v>
      </c>
      <c r="K67" t="s">
        <v>19</v>
      </c>
      <c r="L67" t="s">
        <v>312</v>
      </c>
    </row>
    <row r="68" spans="1:12" x14ac:dyDescent="0.25">
      <c r="A68" t="s">
        <v>13</v>
      </c>
      <c r="B68" t="str">
        <f>"9780071351768"</f>
        <v>9780071351768</v>
      </c>
      <c r="C68" t="s">
        <v>313</v>
      </c>
      <c r="E68" t="s">
        <v>314</v>
      </c>
      <c r="F68" t="s">
        <v>16</v>
      </c>
      <c r="G68">
        <v>2002</v>
      </c>
      <c r="H68" s="1">
        <v>40909</v>
      </c>
      <c r="I68" t="s">
        <v>315</v>
      </c>
      <c r="J68" t="s">
        <v>316</v>
      </c>
      <c r="K68" t="s">
        <v>19</v>
      </c>
      <c r="L68" t="s">
        <v>317</v>
      </c>
    </row>
    <row r="69" spans="1:12" x14ac:dyDescent="0.25">
      <c r="A69" t="s">
        <v>13</v>
      </c>
      <c r="B69" t="str">
        <f>"9780071823340"</f>
        <v>9780071823340</v>
      </c>
      <c r="C69" t="s">
        <v>318</v>
      </c>
      <c r="E69" t="s">
        <v>319</v>
      </c>
      <c r="F69" t="s">
        <v>16</v>
      </c>
      <c r="G69">
        <v>2016</v>
      </c>
      <c r="H69" s="1">
        <v>42612</v>
      </c>
      <c r="I69" t="s">
        <v>320</v>
      </c>
      <c r="J69" t="s">
        <v>142</v>
      </c>
      <c r="K69" t="s">
        <v>19</v>
      </c>
      <c r="L69" t="s">
        <v>321</v>
      </c>
    </row>
    <row r="70" spans="1:12" x14ac:dyDescent="0.25">
      <c r="A70" t="s">
        <v>13</v>
      </c>
      <c r="B70" t="str">
        <f>"9780070610408"</f>
        <v>9780070610408</v>
      </c>
      <c r="C70" t="s">
        <v>322</v>
      </c>
      <c r="E70" t="s">
        <v>323</v>
      </c>
      <c r="F70" t="s">
        <v>16</v>
      </c>
      <c r="G70">
        <v>2000</v>
      </c>
      <c r="H70" s="1">
        <v>40909</v>
      </c>
      <c r="I70" t="s">
        <v>324</v>
      </c>
      <c r="J70" t="s">
        <v>64</v>
      </c>
      <c r="K70" t="s">
        <v>19</v>
      </c>
      <c r="L70" t="s">
        <v>325</v>
      </c>
    </row>
    <row r="71" spans="1:12" x14ac:dyDescent="0.25">
      <c r="A71" t="s">
        <v>13</v>
      </c>
      <c r="B71" t="str">
        <f>"9780071499194"</f>
        <v>9780071499194</v>
      </c>
      <c r="C71" t="s">
        <v>326</v>
      </c>
      <c r="E71" t="s">
        <v>327</v>
      </c>
      <c r="F71" t="s">
        <v>16</v>
      </c>
      <c r="G71">
        <v>2009</v>
      </c>
      <c r="H71" s="1">
        <v>40909</v>
      </c>
      <c r="I71" t="s">
        <v>328</v>
      </c>
      <c r="J71" t="s">
        <v>29</v>
      </c>
      <c r="K71" t="s">
        <v>19</v>
      </c>
      <c r="L71" t="s">
        <v>329</v>
      </c>
    </row>
    <row r="72" spans="1:12" x14ac:dyDescent="0.25">
      <c r="A72" t="s">
        <v>13</v>
      </c>
      <c r="B72" t="str">
        <f>"9780071508193"</f>
        <v>9780071508193</v>
      </c>
      <c r="C72" t="s">
        <v>330</v>
      </c>
      <c r="E72" t="s">
        <v>331</v>
      </c>
      <c r="F72" t="s">
        <v>16</v>
      </c>
      <c r="G72">
        <v>2010</v>
      </c>
      <c r="H72" s="1">
        <v>40909</v>
      </c>
      <c r="I72" t="s">
        <v>332</v>
      </c>
      <c r="J72" t="s">
        <v>142</v>
      </c>
      <c r="K72" t="s">
        <v>19</v>
      </c>
      <c r="L72" t="s">
        <v>333</v>
      </c>
    </row>
    <row r="73" spans="1:12" x14ac:dyDescent="0.25">
      <c r="A73" t="s">
        <v>13</v>
      </c>
      <c r="B73" t="str">
        <f>"9780071342131"</f>
        <v>9780071342131</v>
      </c>
      <c r="C73" t="s">
        <v>334</v>
      </c>
      <c r="E73" t="s">
        <v>187</v>
      </c>
      <c r="F73" t="s">
        <v>16</v>
      </c>
      <c r="G73">
        <v>2000</v>
      </c>
      <c r="H73" s="1">
        <v>40909</v>
      </c>
      <c r="I73" t="s">
        <v>335</v>
      </c>
      <c r="J73" t="s">
        <v>74</v>
      </c>
      <c r="K73" t="s">
        <v>19</v>
      </c>
      <c r="L73" t="s">
        <v>336</v>
      </c>
    </row>
    <row r="74" spans="1:12" x14ac:dyDescent="0.25">
      <c r="A74" t="s">
        <v>13</v>
      </c>
      <c r="B74" t="str">
        <f>"9780071843256"</f>
        <v>9780071843256</v>
      </c>
      <c r="C74" t="s">
        <v>337</v>
      </c>
      <c r="E74" t="s">
        <v>338</v>
      </c>
      <c r="F74" t="s">
        <v>16</v>
      </c>
      <c r="G74">
        <v>2016</v>
      </c>
      <c r="H74" s="1">
        <v>42394</v>
      </c>
      <c r="I74" t="s">
        <v>339</v>
      </c>
      <c r="J74" t="s">
        <v>340</v>
      </c>
      <c r="K74" t="s">
        <v>19</v>
      </c>
      <c r="L74" t="s">
        <v>341</v>
      </c>
    </row>
    <row r="75" spans="1:12" x14ac:dyDescent="0.25">
      <c r="A75" t="s">
        <v>13</v>
      </c>
      <c r="B75" t="str">
        <f>"9780071825719"</f>
        <v>9780071825719</v>
      </c>
      <c r="C75" t="s">
        <v>342</v>
      </c>
      <c r="E75" t="s">
        <v>343</v>
      </c>
      <c r="F75" t="s">
        <v>16</v>
      </c>
      <c r="G75">
        <v>2015</v>
      </c>
      <c r="H75" s="1">
        <v>42181</v>
      </c>
      <c r="I75" t="s">
        <v>115</v>
      </c>
      <c r="J75" t="s">
        <v>29</v>
      </c>
      <c r="K75" t="s">
        <v>19</v>
      </c>
      <c r="L75" t="s">
        <v>344</v>
      </c>
    </row>
    <row r="76" spans="1:12" x14ac:dyDescent="0.25">
      <c r="A76" t="s">
        <v>13</v>
      </c>
      <c r="B76" t="str">
        <f>"9780071609012"</f>
        <v>9780071609012</v>
      </c>
      <c r="C76" t="s">
        <v>345</v>
      </c>
      <c r="E76" t="s">
        <v>346</v>
      </c>
      <c r="F76" t="s">
        <v>16</v>
      </c>
      <c r="G76">
        <v>2011</v>
      </c>
      <c r="H76" s="1">
        <v>40909</v>
      </c>
      <c r="I76" t="s">
        <v>146</v>
      </c>
      <c r="J76" t="s">
        <v>29</v>
      </c>
      <c r="K76" t="s">
        <v>19</v>
      </c>
      <c r="L76" t="s">
        <v>347</v>
      </c>
    </row>
    <row r="77" spans="1:12" x14ac:dyDescent="0.25">
      <c r="A77" t="s">
        <v>13</v>
      </c>
      <c r="B77" t="str">
        <f>"9780070581647"</f>
        <v>9780070581647</v>
      </c>
      <c r="C77" t="s">
        <v>348</v>
      </c>
      <c r="E77" t="s">
        <v>349</v>
      </c>
      <c r="F77" t="s">
        <v>16</v>
      </c>
      <c r="G77">
        <v>2005</v>
      </c>
      <c r="H77" s="1">
        <v>41911</v>
      </c>
      <c r="I77" t="s">
        <v>350</v>
      </c>
      <c r="J77" t="s">
        <v>351</v>
      </c>
      <c r="K77" t="s">
        <v>19</v>
      </c>
      <c r="L77" t="s">
        <v>352</v>
      </c>
    </row>
    <row r="78" spans="1:12" x14ac:dyDescent="0.25">
      <c r="A78" t="s">
        <v>13</v>
      </c>
      <c r="B78" t="str">
        <f>"9780071367073"</f>
        <v>9780071367073</v>
      </c>
      <c r="C78" t="s">
        <v>353</v>
      </c>
      <c r="E78" t="s">
        <v>354</v>
      </c>
      <c r="F78" t="s">
        <v>16</v>
      </c>
      <c r="G78">
        <v>2003</v>
      </c>
      <c r="H78" s="1">
        <v>40909</v>
      </c>
      <c r="I78" t="s">
        <v>355</v>
      </c>
      <c r="J78" t="s">
        <v>142</v>
      </c>
      <c r="K78" t="s">
        <v>19</v>
      </c>
      <c r="L78" t="s">
        <v>356</v>
      </c>
    </row>
    <row r="79" spans="1:12" x14ac:dyDescent="0.25">
      <c r="A79" t="s">
        <v>13</v>
      </c>
      <c r="B79" t="str">
        <f>"9780071823128"</f>
        <v>9780071823128</v>
      </c>
      <c r="C79" t="s">
        <v>357</v>
      </c>
      <c r="E79" t="s">
        <v>358</v>
      </c>
      <c r="F79" t="s">
        <v>16</v>
      </c>
      <c r="G79">
        <v>2014</v>
      </c>
      <c r="H79" s="1">
        <v>42516</v>
      </c>
      <c r="I79" t="s">
        <v>115</v>
      </c>
      <c r="J79" t="s">
        <v>29</v>
      </c>
      <c r="K79" t="s">
        <v>19</v>
      </c>
      <c r="L79" t="s">
        <v>359</v>
      </c>
    </row>
    <row r="80" spans="1:12" x14ac:dyDescent="0.25">
      <c r="A80" t="s">
        <v>13</v>
      </c>
      <c r="B80" t="str">
        <f>"9780071829489"</f>
        <v>9780071829489</v>
      </c>
      <c r="C80" t="s">
        <v>360</v>
      </c>
      <c r="E80" t="s">
        <v>361</v>
      </c>
      <c r="F80" t="s">
        <v>16</v>
      </c>
      <c r="G80">
        <v>2014</v>
      </c>
      <c r="H80" s="1">
        <v>41698</v>
      </c>
      <c r="I80" t="s">
        <v>362</v>
      </c>
      <c r="J80" t="s">
        <v>363</v>
      </c>
      <c r="K80" t="s">
        <v>19</v>
      </c>
      <c r="L80" t="s">
        <v>364</v>
      </c>
    </row>
    <row r="81" spans="1:12" x14ac:dyDescent="0.25">
      <c r="A81" t="s">
        <v>13</v>
      </c>
      <c r="B81" t="str">
        <f>"9780071549189"</f>
        <v>9780071549189</v>
      </c>
      <c r="C81" t="s">
        <v>365</v>
      </c>
      <c r="E81" t="s">
        <v>366</v>
      </c>
      <c r="F81" t="s">
        <v>16</v>
      </c>
      <c r="G81">
        <v>2009</v>
      </c>
      <c r="H81" s="1">
        <v>40909</v>
      </c>
      <c r="I81" t="s">
        <v>367</v>
      </c>
      <c r="J81" t="s">
        <v>368</v>
      </c>
      <c r="K81" t="s">
        <v>19</v>
      </c>
      <c r="L81" t="s">
        <v>369</v>
      </c>
    </row>
    <row r="82" spans="1:12" x14ac:dyDescent="0.25">
      <c r="A82" t="s">
        <v>13</v>
      </c>
      <c r="B82" t="str">
        <f>"9780071611572"</f>
        <v>9780071611572</v>
      </c>
      <c r="C82" t="s">
        <v>370</v>
      </c>
      <c r="E82" t="s">
        <v>371</v>
      </c>
      <c r="F82" t="s">
        <v>16</v>
      </c>
      <c r="G82">
        <v>2009</v>
      </c>
      <c r="H82" s="1">
        <v>40939</v>
      </c>
      <c r="I82" t="s">
        <v>372</v>
      </c>
      <c r="J82" t="s">
        <v>232</v>
      </c>
      <c r="K82" t="s">
        <v>19</v>
      </c>
      <c r="L82" t="s">
        <v>373</v>
      </c>
    </row>
    <row r="83" spans="1:12" x14ac:dyDescent="0.25">
      <c r="A83" t="s">
        <v>13</v>
      </c>
      <c r="B83" t="str">
        <f>"9780071624084"</f>
        <v>9780071624084</v>
      </c>
      <c r="C83" t="s">
        <v>374</v>
      </c>
      <c r="E83" t="s">
        <v>375</v>
      </c>
      <c r="F83" t="s">
        <v>16</v>
      </c>
      <c r="G83">
        <v>2010</v>
      </c>
      <c r="H83" s="1">
        <v>40909</v>
      </c>
      <c r="I83" t="s">
        <v>376</v>
      </c>
      <c r="J83" t="s">
        <v>377</v>
      </c>
      <c r="K83" t="s">
        <v>19</v>
      </c>
      <c r="L83" t="s">
        <v>378</v>
      </c>
    </row>
    <row r="84" spans="1:12" x14ac:dyDescent="0.25">
      <c r="A84" t="s">
        <v>13</v>
      </c>
      <c r="B84" t="str">
        <f>"9780071402149"</f>
        <v>9780071402149</v>
      </c>
      <c r="C84" t="s">
        <v>379</v>
      </c>
      <c r="E84" t="s">
        <v>380</v>
      </c>
      <c r="F84" t="s">
        <v>16</v>
      </c>
      <c r="G84">
        <v>2004</v>
      </c>
      <c r="H84" s="1">
        <v>40909</v>
      </c>
      <c r="I84" t="s">
        <v>381</v>
      </c>
      <c r="J84" t="s">
        <v>382</v>
      </c>
      <c r="K84" t="s">
        <v>19</v>
      </c>
      <c r="L84" t="s">
        <v>383</v>
      </c>
    </row>
    <row r="85" spans="1:12" x14ac:dyDescent="0.25">
      <c r="A85" t="s">
        <v>13</v>
      </c>
      <c r="B85" t="str">
        <f>"9780071623957"</f>
        <v>9780071623957</v>
      </c>
      <c r="C85" t="s">
        <v>384</v>
      </c>
      <c r="E85" t="s">
        <v>385</v>
      </c>
      <c r="F85" t="s">
        <v>16</v>
      </c>
      <c r="G85">
        <v>2011</v>
      </c>
      <c r="H85" s="1">
        <v>43031</v>
      </c>
      <c r="I85" t="s">
        <v>386</v>
      </c>
      <c r="J85" t="s">
        <v>387</v>
      </c>
      <c r="K85" t="s">
        <v>19</v>
      </c>
      <c r="L85" t="s">
        <v>388</v>
      </c>
    </row>
    <row r="86" spans="1:12" x14ac:dyDescent="0.25">
      <c r="A86" t="s">
        <v>13</v>
      </c>
      <c r="B86" t="str">
        <f>"9780071360760"</f>
        <v>9780071360760</v>
      </c>
      <c r="C86" t="s">
        <v>389</v>
      </c>
      <c r="E86" t="s">
        <v>390</v>
      </c>
      <c r="F86" t="s">
        <v>16</v>
      </c>
      <c r="G86">
        <v>2002</v>
      </c>
      <c r="H86" s="1">
        <v>40909</v>
      </c>
      <c r="I86" t="s">
        <v>391</v>
      </c>
      <c r="J86" t="s">
        <v>351</v>
      </c>
      <c r="K86" t="s">
        <v>19</v>
      </c>
      <c r="L86" t="s">
        <v>392</v>
      </c>
    </row>
    <row r="87" spans="1:12" x14ac:dyDescent="0.25">
      <c r="A87" t="s">
        <v>13</v>
      </c>
      <c r="B87" t="str">
        <f>"9780071848091"</f>
        <v>9780071848091</v>
      </c>
      <c r="C87" t="s">
        <v>393</v>
      </c>
      <c r="E87" t="s">
        <v>394</v>
      </c>
      <c r="F87" t="s">
        <v>16</v>
      </c>
      <c r="G87">
        <v>2017</v>
      </c>
      <c r="H87" s="1">
        <v>42726</v>
      </c>
      <c r="I87" t="s">
        <v>395</v>
      </c>
      <c r="J87" t="s">
        <v>396</v>
      </c>
      <c r="K87" t="s">
        <v>19</v>
      </c>
      <c r="L87" t="s">
        <v>397</v>
      </c>
    </row>
    <row r="88" spans="1:12" x14ac:dyDescent="0.25">
      <c r="A88" t="s">
        <v>13</v>
      </c>
      <c r="B88" t="str">
        <f>"9780071822381"</f>
        <v>9780071822381</v>
      </c>
      <c r="C88" t="s">
        <v>398</v>
      </c>
      <c r="E88" t="s">
        <v>399</v>
      </c>
      <c r="F88" t="s">
        <v>16</v>
      </c>
      <c r="G88">
        <v>2015</v>
      </c>
      <c r="H88" s="1">
        <v>42181</v>
      </c>
      <c r="I88" t="s">
        <v>400</v>
      </c>
      <c r="J88" t="s">
        <v>29</v>
      </c>
      <c r="K88" t="s">
        <v>19</v>
      </c>
      <c r="L88" t="s">
        <v>401</v>
      </c>
    </row>
    <row r="89" spans="1:12" x14ac:dyDescent="0.25">
      <c r="A89" t="s">
        <v>13</v>
      </c>
      <c r="B89" t="str">
        <f>"9780071430081"</f>
        <v>9780071430081</v>
      </c>
      <c r="C89" t="s">
        <v>402</v>
      </c>
      <c r="E89" t="s">
        <v>403</v>
      </c>
      <c r="F89" t="s">
        <v>16</v>
      </c>
      <c r="G89">
        <v>2006</v>
      </c>
      <c r="H89" s="1">
        <v>41851</v>
      </c>
      <c r="I89" t="s">
        <v>404</v>
      </c>
      <c r="J89" t="s">
        <v>49</v>
      </c>
      <c r="K89" t="s">
        <v>19</v>
      </c>
      <c r="L89" t="s">
        <v>405</v>
      </c>
    </row>
    <row r="90" spans="1:12" x14ac:dyDescent="0.25">
      <c r="A90" t="s">
        <v>13</v>
      </c>
      <c r="B90" t="str">
        <f>"9780071828963"</f>
        <v>9780071828963</v>
      </c>
      <c r="C90" t="s">
        <v>406</v>
      </c>
      <c r="E90" t="s">
        <v>407</v>
      </c>
      <c r="F90" t="s">
        <v>16</v>
      </c>
      <c r="G90">
        <v>2015</v>
      </c>
      <c r="H90" s="1">
        <v>42122</v>
      </c>
      <c r="I90" t="s">
        <v>408</v>
      </c>
      <c r="J90" t="s">
        <v>69</v>
      </c>
      <c r="K90" t="s">
        <v>19</v>
      </c>
      <c r="L90" t="s">
        <v>409</v>
      </c>
    </row>
    <row r="91" spans="1:12" x14ac:dyDescent="0.25">
      <c r="A91" t="s">
        <v>13</v>
      </c>
      <c r="B91" t="str">
        <f>"9780070528031"</f>
        <v>9780070528031</v>
      </c>
      <c r="C91" t="s">
        <v>410</v>
      </c>
      <c r="E91" t="s">
        <v>411</v>
      </c>
      <c r="F91" t="s">
        <v>16</v>
      </c>
      <c r="G91">
        <v>2004</v>
      </c>
      <c r="H91" s="1">
        <v>42063</v>
      </c>
      <c r="I91" t="s">
        <v>412</v>
      </c>
      <c r="J91" t="s">
        <v>413</v>
      </c>
      <c r="K91" t="s">
        <v>19</v>
      </c>
      <c r="L91" t="s">
        <v>414</v>
      </c>
    </row>
    <row r="92" spans="1:12" x14ac:dyDescent="0.25">
      <c r="A92" t="s">
        <v>13</v>
      </c>
      <c r="B92" t="str">
        <f>"9781259058479"</f>
        <v>9781259058479</v>
      </c>
      <c r="C92" t="s">
        <v>415</v>
      </c>
      <c r="E92" t="s">
        <v>416</v>
      </c>
      <c r="F92" t="s">
        <v>16</v>
      </c>
      <c r="G92">
        <v>2013</v>
      </c>
      <c r="H92" s="1">
        <v>42153</v>
      </c>
      <c r="I92" t="s">
        <v>417</v>
      </c>
      <c r="J92" t="s">
        <v>232</v>
      </c>
      <c r="K92" t="s">
        <v>19</v>
      </c>
      <c r="L92" t="s">
        <v>418</v>
      </c>
    </row>
    <row r="93" spans="1:12" x14ac:dyDescent="0.25">
      <c r="A93" t="s">
        <v>13</v>
      </c>
      <c r="B93" t="str">
        <f>"9780071824361"</f>
        <v>9780071824361</v>
      </c>
      <c r="C93" t="s">
        <v>419</v>
      </c>
      <c r="E93" t="s">
        <v>420</v>
      </c>
      <c r="F93" t="s">
        <v>16</v>
      </c>
      <c r="G93">
        <v>2015</v>
      </c>
      <c r="H93" s="1">
        <v>44467</v>
      </c>
      <c r="I93" t="s">
        <v>421</v>
      </c>
      <c r="J93" t="s">
        <v>422</v>
      </c>
      <c r="K93" t="s">
        <v>19</v>
      </c>
      <c r="L93" t="s">
        <v>423</v>
      </c>
    </row>
    <row r="94" spans="1:12" x14ac:dyDescent="0.25">
      <c r="A94" t="s">
        <v>13</v>
      </c>
      <c r="B94" t="str">
        <f>"9780071625579"</f>
        <v>9780071625579</v>
      </c>
      <c r="C94" t="s">
        <v>424</v>
      </c>
      <c r="E94" t="s">
        <v>425</v>
      </c>
      <c r="F94" t="s">
        <v>16</v>
      </c>
      <c r="G94">
        <v>2011</v>
      </c>
      <c r="H94" s="1">
        <v>45168</v>
      </c>
      <c r="I94" t="s">
        <v>426</v>
      </c>
      <c r="J94" t="s">
        <v>427</v>
      </c>
      <c r="K94" t="s">
        <v>19</v>
      </c>
      <c r="L94" t="s">
        <v>428</v>
      </c>
    </row>
    <row r="95" spans="1:12" x14ac:dyDescent="0.25">
      <c r="A95" t="s">
        <v>13</v>
      </c>
      <c r="B95" t="str">
        <f>"9780071344166"</f>
        <v>9780071344166</v>
      </c>
      <c r="C95" t="s">
        <v>429</v>
      </c>
      <c r="E95" t="s">
        <v>430</v>
      </c>
      <c r="F95" t="s">
        <v>16</v>
      </c>
      <c r="G95">
        <v>2000</v>
      </c>
      <c r="H95" s="1">
        <v>40909</v>
      </c>
      <c r="I95" t="s">
        <v>431</v>
      </c>
      <c r="J95" t="s">
        <v>120</v>
      </c>
      <c r="K95" t="s">
        <v>19</v>
      </c>
      <c r="L95" t="s">
        <v>432</v>
      </c>
    </row>
    <row r="96" spans="1:12" x14ac:dyDescent="0.25">
      <c r="A96" t="s">
        <v>13</v>
      </c>
      <c r="B96" t="str">
        <f>"9780071498920"</f>
        <v>9780071498920</v>
      </c>
      <c r="C96" t="s">
        <v>433</v>
      </c>
      <c r="E96" t="s">
        <v>145</v>
      </c>
      <c r="F96" t="s">
        <v>16</v>
      </c>
      <c r="G96">
        <v>2010</v>
      </c>
      <c r="H96" s="1">
        <v>41239</v>
      </c>
      <c r="I96" t="s">
        <v>434</v>
      </c>
      <c r="J96" t="s">
        <v>156</v>
      </c>
      <c r="K96" t="s">
        <v>19</v>
      </c>
      <c r="L96" t="s">
        <v>435</v>
      </c>
    </row>
    <row r="97" spans="1:12" x14ac:dyDescent="0.25">
      <c r="A97" t="s">
        <v>13</v>
      </c>
      <c r="B97" t="str">
        <f>"9780070616233"</f>
        <v>9780070616233</v>
      </c>
      <c r="C97" t="s">
        <v>436</v>
      </c>
      <c r="E97" t="s">
        <v>437</v>
      </c>
      <c r="F97" t="s">
        <v>16</v>
      </c>
      <c r="G97">
        <v>1998</v>
      </c>
      <c r="H97" s="1">
        <v>40909</v>
      </c>
      <c r="I97" t="s">
        <v>438</v>
      </c>
      <c r="J97" t="s">
        <v>439</v>
      </c>
      <c r="K97" t="s">
        <v>19</v>
      </c>
      <c r="L97" t="s">
        <v>440</v>
      </c>
    </row>
    <row r="98" spans="1:12" x14ac:dyDescent="0.25">
      <c r="A98" t="s">
        <v>13</v>
      </c>
      <c r="B98" t="str">
        <f>"9780071498913"</f>
        <v>9780071498913</v>
      </c>
      <c r="C98" t="s">
        <v>441</v>
      </c>
      <c r="E98" t="s">
        <v>145</v>
      </c>
      <c r="F98" t="s">
        <v>16</v>
      </c>
      <c r="G98">
        <v>2010</v>
      </c>
      <c r="H98" s="1">
        <v>41239</v>
      </c>
      <c r="I98" t="s">
        <v>442</v>
      </c>
      <c r="J98" t="s">
        <v>29</v>
      </c>
      <c r="K98" t="s">
        <v>19</v>
      </c>
      <c r="L98" t="s">
        <v>443</v>
      </c>
    </row>
    <row r="99" spans="1:12" x14ac:dyDescent="0.25">
      <c r="A99" t="s">
        <v>13</v>
      </c>
      <c r="B99" t="str">
        <f>"9780071410410"</f>
        <v>9780071410410</v>
      </c>
      <c r="C99" t="s">
        <v>444</v>
      </c>
      <c r="E99" t="s">
        <v>445</v>
      </c>
      <c r="F99" t="s">
        <v>16</v>
      </c>
      <c r="G99">
        <v>2006</v>
      </c>
      <c r="H99" s="1">
        <v>40909</v>
      </c>
      <c r="I99" t="s">
        <v>446</v>
      </c>
      <c r="J99" t="s">
        <v>377</v>
      </c>
      <c r="K99" t="s">
        <v>19</v>
      </c>
      <c r="L99" t="s">
        <v>447</v>
      </c>
    </row>
    <row r="100" spans="1:12" x14ac:dyDescent="0.25">
      <c r="A100" t="s">
        <v>13</v>
      </c>
      <c r="B100" t="str">
        <f>"9780071843157"</f>
        <v>9780071843157</v>
      </c>
      <c r="C100" t="s">
        <v>448</v>
      </c>
      <c r="E100" t="s">
        <v>449</v>
      </c>
      <c r="F100" t="s">
        <v>16</v>
      </c>
      <c r="G100">
        <v>2016</v>
      </c>
      <c r="H100" s="1">
        <v>42551</v>
      </c>
      <c r="I100" t="s">
        <v>450</v>
      </c>
      <c r="J100" t="s">
        <v>451</v>
      </c>
      <c r="K100" t="s">
        <v>19</v>
      </c>
      <c r="L100" t="s">
        <v>452</v>
      </c>
    </row>
    <row r="101" spans="1:12" x14ac:dyDescent="0.25">
      <c r="A101" t="s">
        <v>13</v>
      </c>
      <c r="B101" t="str">
        <f>"9780071850131"</f>
        <v>9780071850131</v>
      </c>
      <c r="C101" t="s">
        <v>453</v>
      </c>
      <c r="E101" t="s">
        <v>454</v>
      </c>
      <c r="F101" t="s">
        <v>16</v>
      </c>
      <c r="G101">
        <v>2015</v>
      </c>
      <c r="H101" s="1">
        <v>42170</v>
      </c>
      <c r="I101" t="s">
        <v>455</v>
      </c>
      <c r="J101" t="s">
        <v>24</v>
      </c>
      <c r="K101" t="s">
        <v>19</v>
      </c>
      <c r="L101" t="s">
        <v>456</v>
      </c>
    </row>
    <row r="102" spans="1:12" x14ac:dyDescent="0.25">
      <c r="A102" t="s">
        <v>13</v>
      </c>
      <c r="B102" t="str">
        <f>"9780071850445"</f>
        <v>9780071850445</v>
      </c>
      <c r="C102" t="s">
        <v>457</v>
      </c>
      <c r="E102" t="s">
        <v>458</v>
      </c>
      <c r="F102" t="s">
        <v>16</v>
      </c>
      <c r="G102">
        <v>2015</v>
      </c>
      <c r="H102" s="1">
        <v>42122</v>
      </c>
      <c r="I102" t="s">
        <v>459</v>
      </c>
      <c r="J102" t="s">
        <v>252</v>
      </c>
      <c r="K102" t="s">
        <v>19</v>
      </c>
      <c r="L102" t="s">
        <v>460</v>
      </c>
    </row>
    <row r="103" spans="1:12" x14ac:dyDescent="0.25">
      <c r="A103" t="s">
        <v>13</v>
      </c>
      <c r="B103" t="str">
        <f>"9780070620902"</f>
        <v>9780070620902</v>
      </c>
      <c r="C103" t="s">
        <v>461</v>
      </c>
      <c r="E103" t="s">
        <v>462</v>
      </c>
      <c r="F103" t="s">
        <v>16</v>
      </c>
      <c r="G103">
        <v>2007</v>
      </c>
      <c r="H103" s="1">
        <v>40909</v>
      </c>
      <c r="I103" t="s">
        <v>175</v>
      </c>
      <c r="J103" t="s">
        <v>176</v>
      </c>
      <c r="K103" t="s">
        <v>19</v>
      </c>
      <c r="L103" t="s">
        <v>463</v>
      </c>
    </row>
    <row r="104" spans="1:12" x14ac:dyDescent="0.25">
      <c r="A104" t="s">
        <v>13</v>
      </c>
      <c r="B104" t="str">
        <f>"9780071831314"</f>
        <v>9780071831314</v>
      </c>
      <c r="C104" t="s">
        <v>464</v>
      </c>
      <c r="E104" t="s">
        <v>465</v>
      </c>
      <c r="F104" t="s">
        <v>16</v>
      </c>
      <c r="G104">
        <v>2014</v>
      </c>
      <c r="H104" s="1">
        <v>41670</v>
      </c>
      <c r="I104" t="s">
        <v>466</v>
      </c>
      <c r="J104" t="s">
        <v>466</v>
      </c>
      <c r="K104" t="s">
        <v>19</v>
      </c>
      <c r="L104" t="s">
        <v>467</v>
      </c>
    </row>
    <row r="105" spans="1:12" x14ac:dyDescent="0.25">
      <c r="A105" t="s">
        <v>13</v>
      </c>
      <c r="B105" t="str">
        <f>"9780070620988"</f>
        <v>9780070620988</v>
      </c>
      <c r="C105" t="s">
        <v>468</v>
      </c>
      <c r="E105" t="s">
        <v>469</v>
      </c>
      <c r="F105" t="s">
        <v>16</v>
      </c>
      <c r="G105">
        <v>2008</v>
      </c>
      <c r="H105" s="1">
        <v>42014</v>
      </c>
      <c r="I105" t="s">
        <v>470</v>
      </c>
      <c r="J105" t="s">
        <v>120</v>
      </c>
      <c r="K105" t="s">
        <v>19</v>
      </c>
      <c r="L105" t="s">
        <v>471</v>
      </c>
    </row>
    <row r="106" spans="1:12" x14ac:dyDescent="0.25">
      <c r="A106" t="s">
        <v>13</v>
      </c>
      <c r="B106" t="str">
        <f>"9781259006067"</f>
        <v>9781259006067</v>
      </c>
      <c r="C106" t="s">
        <v>472</v>
      </c>
      <c r="E106" t="s">
        <v>473</v>
      </c>
      <c r="F106" t="s">
        <v>16</v>
      </c>
      <c r="G106">
        <v>2012</v>
      </c>
      <c r="H106" s="1">
        <v>42153</v>
      </c>
      <c r="I106" t="s">
        <v>474</v>
      </c>
      <c r="J106" t="s">
        <v>142</v>
      </c>
      <c r="K106" t="s">
        <v>19</v>
      </c>
      <c r="L106" t="s">
        <v>475</v>
      </c>
    </row>
    <row r="107" spans="1:12" x14ac:dyDescent="0.25">
      <c r="A107" t="s">
        <v>13</v>
      </c>
      <c r="B107" t="str">
        <f>"9780071823463"</f>
        <v>9780071823463</v>
      </c>
      <c r="C107" t="s">
        <v>476</v>
      </c>
      <c r="E107" t="s">
        <v>477</v>
      </c>
      <c r="F107" t="s">
        <v>16</v>
      </c>
      <c r="G107">
        <v>2014</v>
      </c>
      <c r="H107" s="1">
        <v>41912</v>
      </c>
      <c r="I107" t="s">
        <v>119</v>
      </c>
      <c r="J107" t="s">
        <v>120</v>
      </c>
      <c r="K107" t="s">
        <v>19</v>
      </c>
      <c r="L107" t="s">
        <v>478</v>
      </c>
    </row>
    <row r="108" spans="1:12" x14ac:dyDescent="0.25">
      <c r="A108" t="s">
        <v>13</v>
      </c>
      <c r="B108" t="str">
        <f>"9780071471718"</f>
        <v>9780071471718</v>
      </c>
      <c r="C108" t="s">
        <v>479</v>
      </c>
      <c r="E108" t="s">
        <v>480</v>
      </c>
      <c r="F108" t="s">
        <v>16</v>
      </c>
      <c r="G108">
        <v>2006</v>
      </c>
      <c r="H108" s="1">
        <v>40909</v>
      </c>
      <c r="I108" t="s">
        <v>133</v>
      </c>
      <c r="J108" t="s">
        <v>29</v>
      </c>
      <c r="K108" t="s">
        <v>19</v>
      </c>
      <c r="L108" t="s">
        <v>481</v>
      </c>
    </row>
    <row r="109" spans="1:12" x14ac:dyDescent="0.25">
      <c r="A109" t="s">
        <v>13</v>
      </c>
      <c r="B109" t="str">
        <f>"9780071445139"</f>
        <v>9780071445139</v>
      </c>
      <c r="C109" t="s">
        <v>482</v>
      </c>
      <c r="E109" t="s">
        <v>483</v>
      </c>
      <c r="F109" t="s">
        <v>16</v>
      </c>
      <c r="G109">
        <v>2006</v>
      </c>
      <c r="H109" s="1">
        <v>41967</v>
      </c>
      <c r="I109" t="s">
        <v>484</v>
      </c>
      <c r="J109" t="s">
        <v>39</v>
      </c>
      <c r="K109" t="s">
        <v>19</v>
      </c>
      <c r="L109" t="s">
        <v>485</v>
      </c>
    </row>
    <row r="110" spans="1:12" x14ac:dyDescent="0.25">
      <c r="A110" t="s">
        <v>13</v>
      </c>
      <c r="B110" t="str">
        <f>"9781259007347"</f>
        <v>9781259007347</v>
      </c>
      <c r="C110" t="s">
        <v>486</v>
      </c>
      <c r="E110" t="s">
        <v>487</v>
      </c>
      <c r="F110" t="s">
        <v>16</v>
      </c>
      <c r="G110">
        <v>2013</v>
      </c>
      <c r="H110" s="1">
        <v>42153</v>
      </c>
      <c r="I110" t="s">
        <v>488</v>
      </c>
      <c r="J110" t="s">
        <v>18</v>
      </c>
      <c r="K110" t="s">
        <v>19</v>
      </c>
      <c r="L110" t="s">
        <v>489</v>
      </c>
    </row>
    <row r="111" spans="1:12" x14ac:dyDescent="0.25">
      <c r="A111" t="s">
        <v>13</v>
      </c>
      <c r="B111" t="str">
        <f>"9780071828444"</f>
        <v>9780071828444</v>
      </c>
      <c r="C111" t="s">
        <v>490</v>
      </c>
      <c r="E111" t="s">
        <v>491</v>
      </c>
      <c r="F111" t="s">
        <v>16</v>
      </c>
      <c r="G111">
        <v>2017</v>
      </c>
      <c r="H111" s="1">
        <v>42423</v>
      </c>
      <c r="I111" t="s">
        <v>492</v>
      </c>
      <c r="J111" t="s">
        <v>493</v>
      </c>
      <c r="K111" t="s">
        <v>19</v>
      </c>
      <c r="L111" t="s">
        <v>494</v>
      </c>
    </row>
    <row r="112" spans="1:12" x14ac:dyDescent="0.25">
      <c r="A112" t="s">
        <v>13</v>
      </c>
      <c r="B112" t="str">
        <f>"9780071597630"</f>
        <v>9780071597630</v>
      </c>
      <c r="C112" t="s">
        <v>495</v>
      </c>
      <c r="E112" t="s">
        <v>496</v>
      </c>
      <c r="F112" t="s">
        <v>16</v>
      </c>
      <c r="G112">
        <v>2009</v>
      </c>
      <c r="H112" s="1">
        <v>41109</v>
      </c>
      <c r="I112" t="s">
        <v>497</v>
      </c>
      <c r="J112" t="s">
        <v>69</v>
      </c>
      <c r="K112" t="s">
        <v>19</v>
      </c>
      <c r="L112" t="s">
        <v>498</v>
      </c>
    </row>
    <row r="113" spans="1:12" x14ac:dyDescent="0.25">
      <c r="A113" t="s">
        <v>13</v>
      </c>
      <c r="B113" t="str">
        <f>"9780071373319"</f>
        <v>9780071373319</v>
      </c>
      <c r="C113" t="s">
        <v>499</v>
      </c>
      <c r="E113" t="s">
        <v>500</v>
      </c>
      <c r="F113" t="s">
        <v>16</v>
      </c>
      <c r="G113">
        <v>2002</v>
      </c>
      <c r="H113" s="1">
        <v>40909</v>
      </c>
      <c r="I113" t="s">
        <v>501</v>
      </c>
      <c r="J113" t="s">
        <v>69</v>
      </c>
      <c r="K113" t="s">
        <v>19</v>
      </c>
      <c r="L113" t="s">
        <v>502</v>
      </c>
    </row>
    <row r="114" spans="1:12" x14ac:dyDescent="0.25">
      <c r="A114" t="s">
        <v>13</v>
      </c>
      <c r="B114" t="str">
        <f>"9780071599313"</f>
        <v>9780071599313</v>
      </c>
      <c r="C114" t="s">
        <v>503</v>
      </c>
      <c r="E114" t="s">
        <v>504</v>
      </c>
      <c r="F114" t="s">
        <v>16</v>
      </c>
      <c r="G114">
        <v>2010</v>
      </c>
      <c r="H114" s="1">
        <v>40909</v>
      </c>
      <c r="I114" t="s">
        <v>505</v>
      </c>
      <c r="J114" t="s">
        <v>59</v>
      </c>
      <c r="K114" t="s">
        <v>19</v>
      </c>
      <c r="L114" t="s">
        <v>506</v>
      </c>
    </row>
    <row r="115" spans="1:12" x14ac:dyDescent="0.25">
      <c r="A115" t="s">
        <v>13</v>
      </c>
      <c r="B115" t="str">
        <f>"9780071847063"</f>
        <v>9780071847063</v>
      </c>
      <c r="C115" t="s">
        <v>507</v>
      </c>
      <c r="E115" t="s">
        <v>508</v>
      </c>
      <c r="F115" t="s">
        <v>16</v>
      </c>
      <c r="G115">
        <v>2016</v>
      </c>
      <c r="H115" s="1">
        <v>42577</v>
      </c>
      <c r="I115" t="s">
        <v>509</v>
      </c>
      <c r="J115" t="s">
        <v>510</v>
      </c>
      <c r="K115" t="s">
        <v>19</v>
      </c>
      <c r="L115" t="s">
        <v>511</v>
      </c>
    </row>
    <row r="116" spans="1:12" x14ac:dyDescent="0.25">
      <c r="A116" t="s">
        <v>13</v>
      </c>
      <c r="B116" t="str">
        <f>"9780071847841"</f>
        <v>9780071847841</v>
      </c>
      <c r="C116" t="s">
        <v>512</v>
      </c>
      <c r="E116" t="s">
        <v>513</v>
      </c>
      <c r="F116" t="s">
        <v>16</v>
      </c>
      <c r="G116">
        <v>2016</v>
      </c>
      <c r="H116" s="1">
        <v>42394</v>
      </c>
      <c r="I116" t="s">
        <v>180</v>
      </c>
      <c r="J116" t="s">
        <v>142</v>
      </c>
      <c r="K116" t="s">
        <v>19</v>
      </c>
      <c r="L116" t="s">
        <v>514</v>
      </c>
    </row>
    <row r="117" spans="1:12" x14ac:dyDescent="0.25">
      <c r="A117" t="s">
        <v>13</v>
      </c>
      <c r="B117" t="str">
        <f>"9780070734012"</f>
        <v>9780070734012</v>
      </c>
      <c r="C117" t="s">
        <v>515</v>
      </c>
      <c r="E117" t="s">
        <v>516</v>
      </c>
      <c r="F117" t="s">
        <v>16</v>
      </c>
      <c r="G117">
        <v>1999</v>
      </c>
      <c r="H117" s="1">
        <v>41816</v>
      </c>
      <c r="I117" t="s">
        <v>517</v>
      </c>
      <c r="J117" t="s">
        <v>290</v>
      </c>
      <c r="K117" t="s">
        <v>19</v>
      </c>
      <c r="L117" t="s">
        <v>518</v>
      </c>
    </row>
    <row r="118" spans="1:12" x14ac:dyDescent="0.25">
      <c r="A118" t="s">
        <v>13</v>
      </c>
      <c r="B118" t="str">
        <f>"9780071828628"</f>
        <v>9780071828628</v>
      </c>
      <c r="C118" t="s">
        <v>519</v>
      </c>
      <c r="E118" t="s">
        <v>520</v>
      </c>
      <c r="F118" t="s">
        <v>16</v>
      </c>
      <c r="G118">
        <v>2015</v>
      </c>
      <c r="H118" s="1">
        <v>42207</v>
      </c>
      <c r="I118" t="s">
        <v>133</v>
      </c>
      <c r="J118" t="s">
        <v>29</v>
      </c>
      <c r="K118" t="s">
        <v>19</v>
      </c>
      <c r="L118" t="s">
        <v>521</v>
      </c>
    </row>
    <row r="119" spans="1:12" x14ac:dyDescent="0.25">
      <c r="A119" t="s">
        <v>13</v>
      </c>
      <c r="B119" t="str">
        <f>"9780071630054"</f>
        <v>9780071630054</v>
      </c>
      <c r="C119" t="s">
        <v>522</v>
      </c>
      <c r="E119" t="s">
        <v>523</v>
      </c>
      <c r="F119" t="s">
        <v>16</v>
      </c>
      <c r="G119">
        <v>2011</v>
      </c>
      <c r="H119" s="1">
        <v>40909</v>
      </c>
      <c r="I119" t="s">
        <v>524</v>
      </c>
      <c r="J119" t="s">
        <v>59</v>
      </c>
      <c r="K119" t="s">
        <v>19</v>
      </c>
      <c r="L119" t="s">
        <v>525</v>
      </c>
    </row>
    <row r="120" spans="1:12" x14ac:dyDescent="0.25">
      <c r="A120" t="s">
        <v>13</v>
      </c>
      <c r="B120" t="str">
        <f>"9780071843331"</f>
        <v>9780071843331</v>
      </c>
      <c r="C120" t="s">
        <v>526</v>
      </c>
      <c r="E120" t="s">
        <v>527</v>
      </c>
      <c r="F120" t="s">
        <v>16</v>
      </c>
      <c r="G120">
        <v>2017</v>
      </c>
      <c r="H120" s="1">
        <v>42851</v>
      </c>
      <c r="I120" t="s">
        <v>528</v>
      </c>
      <c r="J120" t="s">
        <v>29</v>
      </c>
      <c r="K120" t="s">
        <v>19</v>
      </c>
      <c r="L120" t="s">
        <v>529</v>
      </c>
    </row>
    <row r="121" spans="1:12" x14ac:dyDescent="0.25">
      <c r="A121" t="s">
        <v>13</v>
      </c>
      <c r="B121" t="str">
        <f>"9780071606134"</f>
        <v>9780071606134</v>
      </c>
      <c r="C121" t="s">
        <v>530</v>
      </c>
      <c r="E121" t="s">
        <v>531</v>
      </c>
      <c r="F121" t="s">
        <v>16</v>
      </c>
      <c r="G121">
        <v>2009</v>
      </c>
      <c r="H121" s="1">
        <v>40909</v>
      </c>
      <c r="I121" t="s">
        <v>532</v>
      </c>
      <c r="J121" t="s">
        <v>533</v>
      </c>
      <c r="K121" t="s">
        <v>19</v>
      </c>
      <c r="L121" t="s">
        <v>534</v>
      </c>
    </row>
    <row r="122" spans="1:12" x14ac:dyDescent="0.25">
      <c r="A122" t="s">
        <v>13</v>
      </c>
      <c r="B122" t="str">
        <f>"9780071627979"</f>
        <v>9780071627979</v>
      </c>
      <c r="C122" t="s">
        <v>535</v>
      </c>
      <c r="E122" t="s">
        <v>536</v>
      </c>
      <c r="F122" t="s">
        <v>16</v>
      </c>
      <c r="G122">
        <v>2010</v>
      </c>
      <c r="H122" s="1">
        <v>41912</v>
      </c>
      <c r="I122" t="s">
        <v>537</v>
      </c>
      <c r="J122" t="s">
        <v>538</v>
      </c>
      <c r="K122" t="s">
        <v>19</v>
      </c>
      <c r="L122" t="s">
        <v>539</v>
      </c>
    </row>
    <row r="123" spans="1:12" x14ac:dyDescent="0.25">
      <c r="A123" t="s">
        <v>13</v>
      </c>
      <c r="B123" t="str">
        <f>"9780072432022"</f>
        <v>9780072432022</v>
      </c>
      <c r="C123" t="s">
        <v>540</v>
      </c>
      <c r="E123" t="s">
        <v>541</v>
      </c>
      <c r="F123" t="s">
        <v>16</v>
      </c>
      <c r="G123">
        <v>2002</v>
      </c>
      <c r="H123" s="1">
        <v>44774</v>
      </c>
      <c r="I123" t="s">
        <v>542</v>
      </c>
      <c r="J123" t="s">
        <v>74</v>
      </c>
      <c r="K123" t="s">
        <v>247</v>
      </c>
      <c r="L123" t="s">
        <v>543</v>
      </c>
    </row>
    <row r="124" spans="1:12" x14ac:dyDescent="0.25">
      <c r="A124" t="s">
        <v>13</v>
      </c>
      <c r="B124" t="str">
        <f>"9780071605243"</f>
        <v>9780071605243</v>
      </c>
      <c r="C124" t="s">
        <v>544</v>
      </c>
      <c r="E124" t="s">
        <v>545</v>
      </c>
      <c r="F124" t="s">
        <v>16</v>
      </c>
      <c r="G124">
        <v>2009</v>
      </c>
      <c r="H124" s="1">
        <v>40909</v>
      </c>
      <c r="I124" t="s">
        <v>546</v>
      </c>
      <c r="J124" t="s">
        <v>547</v>
      </c>
      <c r="K124" t="s">
        <v>19</v>
      </c>
      <c r="L124" t="s">
        <v>548</v>
      </c>
    </row>
    <row r="125" spans="1:12" x14ac:dyDescent="0.25">
      <c r="A125" t="s">
        <v>13</v>
      </c>
      <c r="B125" t="str">
        <f>"9780071623582"</f>
        <v>9780071623582</v>
      </c>
      <c r="C125" t="s">
        <v>549</v>
      </c>
      <c r="E125" t="s">
        <v>550</v>
      </c>
      <c r="F125" t="s">
        <v>16</v>
      </c>
      <c r="G125">
        <v>2010</v>
      </c>
      <c r="H125" s="1">
        <v>40909</v>
      </c>
      <c r="I125" t="s">
        <v>372</v>
      </c>
      <c r="J125" t="s">
        <v>232</v>
      </c>
      <c r="K125" t="s">
        <v>19</v>
      </c>
      <c r="L125" t="s">
        <v>551</v>
      </c>
    </row>
    <row r="126" spans="1:12" x14ac:dyDescent="0.25">
      <c r="A126" t="s">
        <v>13</v>
      </c>
      <c r="B126" t="str">
        <f>"9780071421737"</f>
        <v>9780071421737</v>
      </c>
      <c r="C126" t="s">
        <v>552</v>
      </c>
      <c r="E126" t="s">
        <v>553</v>
      </c>
      <c r="F126" t="s">
        <v>16</v>
      </c>
      <c r="G126">
        <v>2004</v>
      </c>
      <c r="H126" s="1">
        <v>41999</v>
      </c>
      <c r="I126" t="s">
        <v>311</v>
      </c>
      <c r="J126" t="s">
        <v>241</v>
      </c>
      <c r="K126" t="s">
        <v>247</v>
      </c>
      <c r="L126" t="s">
        <v>554</v>
      </c>
    </row>
    <row r="127" spans="1:12" x14ac:dyDescent="0.25">
      <c r="A127" t="s">
        <v>13</v>
      </c>
      <c r="B127" t="str">
        <f>"9780071418201"</f>
        <v>9780071418201</v>
      </c>
      <c r="C127" t="s">
        <v>555</v>
      </c>
      <c r="E127" t="s">
        <v>556</v>
      </c>
      <c r="F127" t="s">
        <v>16</v>
      </c>
      <c r="G127">
        <v>2004</v>
      </c>
      <c r="H127" s="1">
        <v>40909</v>
      </c>
      <c r="I127" t="s">
        <v>29</v>
      </c>
      <c r="J127" t="s">
        <v>29</v>
      </c>
      <c r="K127" t="s">
        <v>19</v>
      </c>
      <c r="L127" t="s">
        <v>557</v>
      </c>
    </row>
    <row r="128" spans="1:12" x14ac:dyDescent="0.25">
      <c r="A128" t="s">
        <v>13</v>
      </c>
      <c r="B128" t="str">
        <f>"9780070687165"</f>
        <v>9780070687165</v>
      </c>
      <c r="C128" t="s">
        <v>558</v>
      </c>
      <c r="E128" t="s">
        <v>559</v>
      </c>
      <c r="F128" t="s">
        <v>16</v>
      </c>
      <c r="G128">
        <v>2000</v>
      </c>
      <c r="H128" s="1">
        <v>40909</v>
      </c>
      <c r="I128" t="s">
        <v>146</v>
      </c>
      <c r="J128" t="s">
        <v>29</v>
      </c>
      <c r="K128" t="s">
        <v>19</v>
      </c>
      <c r="L128" t="s">
        <v>560</v>
      </c>
    </row>
    <row r="129" spans="1:12" x14ac:dyDescent="0.25">
      <c r="A129" t="s">
        <v>13</v>
      </c>
      <c r="B129" t="str">
        <f>"9780071614771"</f>
        <v>9780071614771</v>
      </c>
      <c r="C129" t="s">
        <v>561</v>
      </c>
      <c r="E129" t="s">
        <v>445</v>
      </c>
      <c r="F129" t="s">
        <v>16</v>
      </c>
      <c r="G129">
        <v>2011</v>
      </c>
      <c r="H129" s="1">
        <v>41471</v>
      </c>
      <c r="I129" t="s">
        <v>562</v>
      </c>
      <c r="J129" t="s">
        <v>69</v>
      </c>
      <c r="K129" t="s">
        <v>19</v>
      </c>
      <c r="L129" t="s">
        <v>563</v>
      </c>
    </row>
    <row r="130" spans="1:12" x14ac:dyDescent="0.25">
      <c r="A130" t="s">
        <v>13</v>
      </c>
      <c r="B130" t="str">
        <f>"9780070681675"</f>
        <v>9780070681675</v>
      </c>
      <c r="C130" t="s">
        <v>564</v>
      </c>
      <c r="E130" t="s">
        <v>565</v>
      </c>
      <c r="F130" t="s">
        <v>16</v>
      </c>
      <c r="G130">
        <v>2001</v>
      </c>
      <c r="H130" s="1">
        <v>41879</v>
      </c>
      <c r="I130" t="s">
        <v>566</v>
      </c>
      <c r="J130" t="s">
        <v>567</v>
      </c>
      <c r="K130" t="s">
        <v>19</v>
      </c>
      <c r="L130" t="s">
        <v>568</v>
      </c>
    </row>
    <row r="131" spans="1:12" x14ac:dyDescent="0.25">
      <c r="A131" t="s">
        <v>13</v>
      </c>
      <c r="B131" t="str">
        <f>"9780070442726"</f>
        <v>9780070442726</v>
      </c>
      <c r="C131" t="s">
        <v>569</v>
      </c>
      <c r="E131" t="s">
        <v>570</v>
      </c>
      <c r="F131" t="s">
        <v>16</v>
      </c>
      <c r="G131">
        <v>1997</v>
      </c>
      <c r="H131" s="1">
        <v>42824</v>
      </c>
      <c r="I131" t="s">
        <v>571</v>
      </c>
      <c r="J131" t="s">
        <v>572</v>
      </c>
      <c r="K131" t="s">
        <v>19</v>
      </c>
      <c r="L131" t="s">
        <v>573</v>
      </c>
    </row>
    <row r="132" spans="1:12" x14ac:dyDescent="0.25">
      <c r="A132" t="s">
        <v>13</v>
      </c>
      <c r="B132" t="str">
        <f>"9780070617681"</f>
        <v>9780070617681</v>
      </c>
      <c r="C132" t="s">
        <v>574</v>
      </c>
      <c r="E132" t="s">
        <v>575</v>
      </c>
      <c r="F132" t="s">
        <v>16</v>
      </c>
      <c r="G132">
        <v>2005</v>
      </c>
      <c r="H132" s="1">
        <v>41971</v>
      </c>
      <c r="I132" t="s">
        <v>576</v>
      </c>
      <c r="J132" t="s">
        <v>577</v>
      </c>
      <c r="K132" t="s">
        <v>19</v>
      </c>
      <c r="L132" t="s">
        <v>578</v>
      </c>
    </row>
    <row r="133" spans="1:12" x14ac:dyDescent="0.25">
      <c r="A133" t="s">
        <v>13</v>
      </c>
      <c r="B133" t="str">
        <f>"9780071826945"</f>
        <v>9780071826945</v>
      </c>
      <c r="C133" t="s">
        <v>579</v>
      </c>
      <c r="E133" t="s">
        <v>255</v>
      </c>
      <c r="F133" t="s">
        <v>16</v>
      </c>
      <c r="G133">
        <v>2014</v>
      </c>
      <c r="H133" s="1">
        <v>41793</v>
      </c>
      <c r="I133" t="s">
        <v>580</v>
      </c>
      <c r="J133" t="s">
        <v>24</v>
      </c>
      <c r="K133" t="s">
        <v>19</v>
      </c>
      <c r="L133" t="s">
        <v>581</v>
      </c>
    </row>
    <row r="134" spans="1:12" x14ac:dyDescent="0.25">
      <c r="A134" t="s">
        <v>13</v>
      </c>
      <c r="B134" t="str">
        <f>"9780071544689"</f>
        <v>9780071544689</v>
      </c>
      <c r="C134" t="s">
        <v>582</v>
      </c>
      <c r="E134" t="s">
        <v>583</v>
      </c>
      <c r="F134" t="s">
        <v>16</v>
      </c>
      <c r="G134">
        <v>2009</v>
      </c>
      <c r="H134" s="1">
        <v>40909</v>
      </c>
      <c r="I134" t="s">
        <v>584</v>
      </c>
      <c r="J134" t="s">
        <v>24</v>
      </c>
      <c r="K134" t="s">
        <v>19</v>
      </c>
      <c r="L134" t="s">
        <v>585</v>
      </c>
    </row>
    <row r="135" spans="1:12" x14ac:dyDescent="0.25">
      <c r="A135" t="s">
        <v>13</v>
      </c>
      <c r="B135" t="str">
        <f>"9780070707047"</f>
        <v>9780070707047</v>
      </c>
      <c r="C135" t="s">
        <v>586</v>
      </c>
      <c r="E135" t="s">
        <v>411</v>
      </c>
      <c r="F135" t="s">
        <v>16</v>
      </c>
      <c r="G135">
        <v>2011</v>
      </c>
      <c r="H135" s="1">
        <v>41971</v>
      </c>
      <c r="I135" t="s">
        <v>412</v>
      </c>
      <c r="J135" t="s">
        <v>413</v>
      </c>
      <c r="K135" t="s">
        <v>19</v>
      </c>
      <c r="L135" t="s">
        <v>587</v>
      </c>
    </row>
    <row r="136" spans="1:12" x14ac:dyDescent="0.25">
      <c r="A136" t="s">
        <v>13</v>
      </c>
      <c r="B136" t="str">
        <f>"9780070471788"</f>
        <v>9780070471788</v>
      </c>
      <c r="C136" t="s">
        <v>588</v>
      </c>
      <c r="E136" t="s">
        <v>589</v>
      </c>
      <c r="F136" t="s">
        <v>16</v>
      </c>
      <c r="G136">
        <v>2001</v>
      </c>
      <c r="H136" s="1">
        <v>40909</v>
      </c>
      <c r="I136" t="s">
        <v>590</v>
      </c>
      <c r="J136" t="s">
        <v>252</v>
      </c>
      <c r="K136" t="s">
        <v>19</v>
      </c>
      <c r="L136" t="s">
        <v>591</v>
      </c>
    </row>
    <row r="137" spans="1:12" x14ac:dyDescent="0.25">
      <c r="A137" t="s">
        <v>13</v>
      </c>
      <c r="B137" t="str">
        <f>"9780070535558"</f>
        <v>9780070535558</v>
      </c>
      <c r="C137" t="s">
        <v>592</v>
      </c>
      <c r="E137" t="s">
        <v>593</v>
      </c>
      <c r="F137" t="s">
        <v>16</v>
      </c>
      <c r="G137">
        <v>1998</v>
      </c>
      <c r="H137" s="1">
        <v>41843</v>
      </c>
      <c r="I137" t="s">
        <v>594</v>
      </c>
      <c r="J137" t="s">
        <v>377</v>
      </c>
      <c r="K137" t="s">
        <v>19</v>
      </c>
      <c r="L137" t="s">
        <v>595</v>
      </c>
    </row>
    <row r="138" spans="1:12" x14ac:dyDescent="0.25">
      <c r="A138" t="s">
        <v>13</v>
      </c>
      <c r="B138" t="str">
        <f>"9780071443296"</f>
        <v>9780071443296</v>
      </c>
      <c r="C138" t="s">
        <v>596</v>
      </c>
      <c r="E138" t="s">
        <v>597</v>
      </c>
      <c r="F138" t="s">
        <v>16</v>
      </c>
      <c r="G138">
        <v>2005</v>
      </c>
      <c r="H138" s="1">
        <v>40909</v>
      </c>
      <c r="I138" t="s">
        <v>404</v>
      </c>
      <c r="J138" t="s">
        <v>49</v>
      </c>
      <c r="K138" t="s">
        <v>19</v>
      </c>
      <c r="L138" t="s">
        <v>598</v>
      </c>
    </row>
    <row r="139" spans="1:12" x14ac:dyDescent="0.25">
      <c r="A139" t="s">
        <v>13</v>
      </c>
      <c r="B139" t="str">
        <f>"9780071844611"</f>
        <v>9780071844611</v>
      </c>
      <c r="C139" t="s">
        <v>599</v>
      </c>
      <c r="E139" t="s">
        <v>600</v>
      </c>
      <c r="F139" t="s">
        <v>16</v>
      </c>
      <c r="G139">
        <v>2015</v>
      </c>
      <c r="H139" s="1">
        <v>42185</v>
      </c>
      <c r="I139" t="s">
        <v>601</v>
      </c>
      <c r="J139" t="s">
        <v>351</v>
      </c>
      <c r="K139" t="s">
        <v>19</v>
      </c>
      <c r="L139" t="s">
        <v>602</v>
      </c>
    </row>
    <row r="140" spans="1:12" x14ac:dyDescent="0.25">
      <c r="A140" t="s">
        <v>13</v>
      </c>
      <c r="B140" t="str">
        <f>"9780071623834"</f>
        <v>9780071623834</v>
      </c>
      <c r="C140" t="s">
        <v>603</v>
      </c>
      <c r="E140" t="s">
        <v>604</v>
      </c>
      <c r="F140" t="s">
        <v>16</v>
      </c>
      <c r="G140">
        <v>2009</v>
      </c>
      <c r="H140" s="1">
        <v>40909</v>
      </c>
      <c r="I140" t="s">
        <v>605</v>
      </c>
      <c r="J140" t="s">
        <v>606</v>
      </c>
      <c r="K140" t="s">
        <v>19</v>
      </c>
      <c r="L140" t="s">
        <v>607</v>
      </c>
    </row>
    <row r="141" spans="1:12" x14ac:dyDescent="0.25">
      <c r="A141" t="s">
        <v>13</v>
      </c>
      <c r="B141" t="str">
        <f>"9780071385466"</f>
        <v>9780071385466</v>
      </c>
      <c r="C141" t="s">
        <v>608</v>
      </c>
      <c r="E141" t="s">
        <v>609</v>
      </c>
      <c r="F141" t="s">
        <v>16</v>
      </c>
      <c r="G141">
        <v>2002</v>
      </c>
      <c r="H141" s="1">
        <v>40909</v>
      </c>
      <c r="I141" t="s">
        <v>610</v>
      </c>
      <c r="J141" t="s">
        <v>611</v>
      </c>
      <c r="K141" t="s">
        <v>19</v>
      </c>
      <c r="L141" t="s">
        <v>612</v>
      </c>
    </row>
    <row r="142" spans="1:12" x14ac:dyDescent="0.25">
      <c r="A142" t="s">
        <v>13</v>
      </c>
      <c r="B142" t="str">
        <f>"9780070656963"</f>
        <v>9780070656963</v>
      </c>
      <c r="C142" t="s">
        <v>613</v>
      </c>
      <c r="E142" t="s">
        <v>614</v>
      </c>
      <c r="F142" t="s">
        <v>16</v>
      </c>
      <c r="G142">
        <v>2009</v>
      </c>
      <c r="H142" s="1">
        <v>41941</v>
      </c>
      <c r="I142" t="s">
        <v>615</v>
      </c>
      <c r="J142" t="s">
        <v>493</v>
      </c>
      <c r="K142" t="s">
        <v>19</v>
      </c>
      <c r="L142" t="s">
        <v>616</v>
      </c>
    </row>
    <row r="143" spans="1:12" x14ac:dyDescent="0.25">
      <c r="A143" t="s">
        <v>13</v>
      </c>
      <c r="B143" t="str">
        <f>"9780071846035"</f>
        <v>9780071846035</v>
      </c>
      <c r="C143" t="s">
        <v>617</v>
      </c>
      <c r="E143" t="s">
        <v>618</v>
      </c>
      <c r="F143" t="s">
        <v>16</v>
      </c>
      <c r="G143">
        <v>2018</v>
      </c>
      <c r="H143" s="1">
        <v>43277</v>
      </c>
      <c r="I143" t="s">
        <v>619</v>
      </c>
      <c r="J143" t="s">
        <v>29</v>
      </c>
      <c r="K143" t="s">
        <v>19</v>
      </c>
      <c r="L143" t="s">
        <v>620</v>
      </c>
    </row>
    <row r="144" spans="1:12" x14ac:dyDescent="0.25">
      <c r="A144" t="s">
        <v>13</v>
      </c>
      <c r="B144" t="str">
        <f>"9780071850490"</f>
        <v>9780071850490</v>
      </c>
      <c r="C144" t="s">
        <v>621</v>
      </c>
      <c r="E144" t="s">
        <v>622</v>
      </c>
      <c r="F144" t="s">
        <v>16</v>
      </c>
      <c r="G144">
        <v>2016</v>
      </c>
      <c r="H144" s="1">
        <v>42642</v>
      </c>
      <c r="I144" t="s">
        <v>623</v>
      </c>
      <c r="J144" t="s">
        <v>624</v>
      </c>
      <c r="K144" t="s">
        <v>19</v>
      </c>
      <c r="L144" t="s">
        <v>625</v>
      </c>
    </row>
    <row r="145" spans="1:12" x14ac:dyDescent="0.25">
      <c r="A145" t="s">
        <v>13</v>
      </c>
      <c r="B145" t="str">
        <f>"9780071357586"</f>
        <v>9780071357586</v>
      </c>
      <c r="C145" t="s">
        <v>626</v>
      </c>
      <c r="E145" t="s">
        <v>627</v>
      </c>
      <c r="F145" t="s">
        <v>16</v>
      </c>
      <c r="G145">
        <v>2002</v>
      </c>
      <c r="H145" s="1">
        <v>42877</v>
      </c>
      <c r="I145" t="s">
        <v>628</v>
      </c>
      <c r="J145" t="s">
        <v>18</v>
      </c>
      <c r="K145" t="s">
        <v>19</v>
      </c>
      <c r="L145" t="s">
        <v>629</v>
      </c>
    </row>
    <row r="146" spans="1:12" x14ac:dyDescent="0.25">
      <c r="A146" t="s">
        <v>13</v>
      </c>
      <c r="B146" t="str">
        <f>"9780071377515"</f>
        <v>9780071377515</v>
      </c>
      <c r="C146" t="s">
        <v>630</v>
      </c>
      <c r="E146" t="s">
        <v>631</v>
      </c>
      <c r="F146" t="s">
        <v>16</v>
      </c>
      <c r="G146">
        <v>2003</v>
      </c>
      <c r="H146" s="1">
        <v>40909</v>
      </c>
      <c r="I146" t="s">
        <v>470</v>
      </c>
      <c r="J146" t="s">
        <v>120</v>
      </c>
      <c r="K146" t="s">
        <v>19</v>
      </c>
      <c r="L146" t="s">
        <v>632</v>
      </c>
    </row>
    <row r="147" spans="1:12" x14ac:dyDescent="0.25">
      <c r="A147" t="s">
        <v>13</v>
      </c>
      <c r="B147" t="str">
        <f>"9780071385190"</f>
        <v>9780071385190</v>
      </c>
      <c r="C147" t="s">
        <v>633</v>
      </c>
      <c r="E147" t="s">
        <v>634</v>
      </c>
      <c r="F147" t="s">
        <v>16</v>
      </c>
      <c r="G147">
        <v>2004</v>
      </c>
      <c r="H147" s="1">
        <v>40909</v>
      </c>
      <c r="I147" t="s">
        <v>146</v>
      </c>
      <c r="J147" t="s">
        <v>29</v>
      </c>
      <c r="K147" t="s">
        <v>19</v>
      </c>
      <c r="L147" t="s">
        <v>635</v>
      </c>
    </row>
    <row r="148" spans="1:12" x14ac:dyDescent="0.25">
      <c r="A148" t="s">
        <v>13</v>
      </c>
      <c r="B148" t="str">
        <f>"9780070383654"</f>
        <v>9780070383654</v>
      </c>
      <c r="C148" t="s">
        <v>636</v>
      </c>
      <c r="E148" t="s">
        <v>255</v>
      </c>
      <c r="F148" t="s">
        <v>16</v>
      </c>
      <c r="G148">
        <v>1999</v>
      </c>
      <c r="H148" s="1">
        <v>40909</v>
      </c>
      <c r="I148" t="s">
        <v>408</v>
      </c>
      <c r="J148" t="s">
        <v>69</v>
      </c>
      <c r="K148" t="s">
        <v>19</v>
      </c>
      <c r="L148" t="s">
        <v>637</v>
      </c>
    </row>
    <row r="149" spans="1:12" x14ac:dyDescent="0.25">
      <c r="A149" t="s">
        <v>13</v>
      </c>
      <c r="B149" t="str">
        <f>"9780070620964"</f>
        <v>9780070620964</v>
      </c>
      <c r="C149" t="s">
        <v>638</v>
      </c>
      <c r="E149" t="s">
        <v>469</v>
      </c>
      <c r="F149" t="s">
        <v>16</v>
      </c>
      <c r="G149">
        <v>2008</v>
      </c>
      <c r="H149" s="1">
        <v>42011</v>
      </c>
      <c r="I149" t="s">
        <v>470</v>
      </c>
      <c r="J149" t="s">
        <v>120</v>
      </c>
      <c r="K149" t="s">
        <v>19</v>
      </c>
      <c r="L149" t="s">
        <v>639</v>
      </c>
    </row>
    <row r="150" spans="1:12" x14ac:dyDescent="0.25">
      <c r="A150" t="s">
        <v>13</v>
      </c>
      <c r="B150" t="str">
        <f>"9780071391337"</f>
        <v>9780071391337</v>
      </c>
      <c r="C150" t="s">
        <v>640</v>
      </c>
      <c r="E150" t="s">
        <v>641</v>
      </c>
      <c r="F150" t="s">
        <v>16</v>
      </c>
      <c r="G150">
        <v>2003</v>
      </c>
      <c r="H150" s="1">
        <v>42170</v>
      </c>
      <c r="I150" t="s">
        <v>642</v>
      </c>
      <c r="J150" t="s">
        <v>422</v>
      </c>
      <c r="K150" t="s">
        <v>19</v>
      </c>
      <c r="L150" t="s">
        <v>643</v>
      </c>
    </row>
    <row r="151" spans="1:12" x14ac:dyDescent="0.25">
      <c r="A151" t="s">
        <v>13</v>
      </c>
      <c r="B151" t="str">
        <f>"9780071826853"</f>
        <v>9780071826853</v>
      </c>
      <c r="C151" t="s">
        <v>644</v>
      </c>
      <c r="E151" t="s">
        <v>645</v>
      </c>
      <c r="F151" t="s">
        <v>16</v>
      </c>
      <c r="G151">
        <v>2014</v>
      </c>
      <c r="H151" s="1">
        <v>41670</v>
      </c>
      <c r="I151" t="s">
        <v>404</v>
      </c>
      <c r="J151" t="s">
        <v>49</v>
      </c>
      <c r="K151" t="s">
        <v>19</v>
      </c>
      <c r="L151" t="s">
        <v>646</v>
      </c>
    </row>
    <row r="152" spans="1:12" x14ac:dyDescent="0.25">
      <c r="A152" t="s">
        <v>13</v>
      </c>
      <c r="B152" t="str">
        <f>"9780071508216"</f>
        <v>9780071508216</v>
      </c>
      <c r="C152" t="s">
        <v>647</v>
      </c>
      <c r="E152" t="s">
        <v>648</v>
      </c>
      <c r="F152" t="s">
        <v>16</v>
      </c>
      <c r="G152">
        <v>2009</v>
      </c>
      <c r="H152" s="1">
        <v>40909</v>
      </c>
      <c r="I152" t="s">
        <v>649</v>
      </c>
      <c r="J152" t="s">
        <v>222</v>
      </c>
      <c r="K152" t="s">
        <v>19</v>
      </c>
      <c r="L152" t="s">
        <v>650</v>
      </c>
    </row>
    <row r="153" spans="1:12" x14ac:dyDescent="0.25">
      <c r="A153" t="s">
        <v>13</v>
      </c>
      <c r="B153" t="str">
        <f>"9780070471061"</f>
        <v>9780070471061</v>
      </c>
      <c r="C153" t="s">
        <v>651</v>
      </c>
      <c r="E153" t="s">
        <v>652</v>
      </c>
      <c r="F153" t="s">
        <v>16</v>
      </c>
      <c r="G153">
        <v>2000</v>
      </c>
      <c r="H153" s="1">
        <v>40909</v>
      </c>
      <c r="I153" t="s">
        <v>171</v>
      </c>
      <c r="J153" t="s">
        <v>142</v>
      </c>
      <c r="K153" t="s">
        <v>19</v>
      </c>
      <c r="L153" t="s">
        <v>653</v>
      </c>
    </row>
    <row r="154" spans="1:12" x14ac:dyDescent="0.25">
      <c r="A154" t="s">
        <v>13</v>
      </c>
      <c r="B154" t="str">
        <f>"9781259007361"</f>
        <v>9781259007361</v>
      </c>
      <c r="C154" t="s">
        <v>654</v>
      </c>
      <c r="E154" t="s">
        <v>655</v>
      </c>
      <c r="F154" t="s">
        <v>16</v>
      </c>
      <c r="G154">
        <v>2012</v>
      </c>
      <c r="H154" s="1">
        <v>42063</v>
      </c>
      <c r="I154" t="s">
        <v>656</v>
      </c>
      <c r="J154" t="s">
        <v>189</v>
      </c>
      <c r="K154" t="s">
        <v>19</v>
      </c>
      <c r="L154" t="s">
        <v>657</v>
      </c>
    </row>
    <row r="155" spans="1:12" x14ac:dyDescent="0.25">
      <c r="A155" t="s">
        <v>13</v>
      </c>
      <c r="B155" t="str">
        <f>"9780071826631"</f>
        <v>9780071826631</v>
      </c>
      <c r="C155" t="s">
        <v>658</v>
      </c>
      <c r="E155" t="s">
        <v>659</v>
      </c>
      <c r="F155" t="s">
        <v>16</v>
      </c>
      <c r="G155">
        <v>2014</v>
      </c>
      <c r="H155" s="1">
        <v>41879</v>
      </c>
      <c r="I155" t="s">
        <v>115</v>
      </c>
      <c r="J155" t="s">
        <v>29</v>
      </c>
      <c r="K155" t="s">
        <v>19</v>
      </c>
      <c r="L155" t="s">
        <v>660</v>
      </c>
    </row>
    <row r="156" spans="1:12" x14ac:dyDescent="0.25">
      <c r="A156" t="s">
        <v>13</v>
      </c>
      <c r="B156" t="str">
        <f>"9780071361927"</f>
        <v>9780071361927</v>
      </c>
      <c r="C156" t="s">
        <v>661</v>
      </c>
      <c r="E156" t="s">
        <v>662</v>
      </c>
      <c r="F156" t="s">
        <v>16</v>
      </c>
      <c r="G156">
        <v>2000</v>
      </c>
      <c r="H156" s="1">
        <v>40909</v>
      </c>
      <c r="I156" t="s">
        <v>663</v>
      </c>
      <c r="J156" t="s">
        <v>664</v>
      </c>
      <c r="K156" t="s">
        <v>19</v>
      </c>
      <c r="L156" t="s">
        <v>665</v>
      </c>
    </row>
    <row r="157" spans="1:12" x14ac:dyDescent="0.25">
      <c r="A157" t="s">
        <v>13</v>
      </c>
      <c r="B157" t="str">
        <f>"9780071630115"</f>
        <v>9780071630115</v>
      </c>
      <c r="C157" t="s">
        <v>666</v>
      </c>
      <c r="F157" t="s">
        <v>16</v>
      </c>
      <c r="G157">
        <v>2011</v>
      </c>
      <c r="H157" s="1">
        <v>40909</v>
      </c>
      <c r="I157" t="s">
        <v>667</v>
      </c>
      <c r="J157" t="s">
        <v>64</v>
      </c>
      <c r="K157" t="s">
        <v>19</v>
      </c>
      <c r="L157" t="s">
        <v>668</v>
      </c>
    </row>
    <row r="158" spans="1:12" x14ac:dyDescent="0.25">
      <c r="A158" t="s">
        <v>13</v>
      </c>
      <c r="B158" t="str">
        <f>"9780071597982"</f>
        <v>9780071597982</v>
      </c>
      <c r="C158" t="s">
        <v>669</v>
      </c>
      <c r="E158" t="s">
        <v>670</v>
      </c>
      <c r="F158" t="s">
        <v>16</v>
      </c>
      <c r="G158">
        <v>2010</v>
      </c>
      <c r="H158" s="1">
        <v>40909</v>
      </c>
      <c r="I158" t="s">
        <v>328</v>
      </c>
      <c r="J158" t="s">
        <v>29</v>
      </c>
      <c r="K158" t="s">
        <v>19</v>
      </c>
      <c r="L158" t="s">
        <v>671</v>
      </c>
    </row>
    <row r="159" spans="1:12" x14ac:dyDescent="0.25">
      <c r="A159" t="s">
        <v>13</v>
      </c>
      <c r="B159" t="str">
        <f>"9780071606288"</f>
        <v>9780071606288</v>
      </c>
      <c r="C159" t="s">
        <v>672</v>
      </c>
      <c r="E159" t="s">
        <v>673</v>
      </c>
      <c r="F159" t="s">
        <v>16</v>
      </c>
      <c r="G159">
        <v>2010</v>
      </c>
      <c r="H159" s="1">
        <v>40909</v>
      </c>
      <c r="I159" t="s">
        <v>674</v>
      </c>
      <c r="J159" t="s">
        <v>675</v>
      </c>
      <c r="K159" t="s">
        <v>19</v>
      </c>
      <c r="L159" t="s">
        <v>676</v>
      </c>
    </row>
    <row r="160" spans="1:12" x14ac:dyDescent="0.25">
      <c r="A160" t="s">
        <v>13</v>
      </c>
      <c r="B160" t="str">
        <f>"9780070144552"</f>
        <v>9780070144552</v>
      </c>
      <c r="C160" t="s">
        <v>677</v>
      </c>
      <c r="E160" t="s">
        <v>678</v>
      </c>
      <c r="F160" t="s">
        <v>16</v>
      </c>
      <c r="G160">
        <v>2011</v>
      </c>
      <c r="H160" s="1">
        <v>41999</v>
      </c>
      <c r="I160" t="s">
        <v>470</v>
      </c>
      <c r="J160" t="s">
        <v>120</v>
      </c>
      <c r="K160" t="s">
        <v>19</v>
      </c>
      <c r="L160" t="s">
        <v>679</v>
      </c>
    </row>
    <row r="161" spans="1:12" x14ac:dyDescent="0.25">
      <c r="A161" t="s">
        <v>13</v>
      </c>
      <c r="B161" t="str">
        <f>"9780070657069"</f>
        <v>9780070657069</v>
      </c>
      <c r="C161" t="s">
        <v>680</v>
      </c>
      <c r="E161" t="s">
        <v>681</v>
      </c>
      <c r="F161" t="s">
        <v>16</v>
      </c>
      <c r="G161">
        <v>2008</v>
      </c>
      <c r="H161" s="1">
        <v>41985</v>
      </c>
      <c r="I161" t="s">
        <v>335</v>
      </c>
      <c r="J161" t="s">
        <v>74</v>
      </c>
      <c r="K161" t="s">
        <v>19</v>
      </c>
      <c r="L161" t="s">
        <v>682</v>
      </c>
    </row>
    <row r="162" spans="1:12" x14ac:dyDescent="0.25">
      <c r="A162" t="s">
        <v>13</v>
      </c>
      <c r="B162" t="str">
        <f>"9780071498890"</f>
        <v>9780071498890</v>
      </c>
      <c r="C162" t="s">
        <v>683</v>
      </c>
      <c r="E162" t="s">
        <v>145</v>
      </c>
      <c r="F162" t="s">
        <v>16</v>
      </c>
      <c r="G162">
        <v>2010</v>
      </c>
      <c r="H162" s="1">
        <v>41241</v>
      </c>
      <c r="I162" t="s">
        <v>442</v>
      </c>
      <c r="J162" t="s">
        <v>29</v>
      </c>
      <c r="K162" t="s">
        <v>19</v>
      </c>
      <c r="L162" t="s">
        <v>684</v>
      </c>
    </row>
    <row r="163" spans="1:12" x14ac:dyDescent="0.25">
      <c r="A163" t="s">
        <v>13</v>
      </c>
      <c r="B163" t="str">
        <f>"9780071847780"</f>
        <v>9780071847780</v>
      </c>
      <c r="C163" t="s">
        <v>685</v>
      </c>
      <c r="E163" t="s">
        <v>686</v>
      </c>
      <c r="F163" t="s">
        <v>16</v>
      </c>
      <c r="G163">
        <v>2015</v>
      </c>
      <c r="H163" s="1">
        <v>42551</v>
      </c>
      <c r="I163" t="s">
        <v>311</v>
      </c>
      <c r="J163" t="s">
        <v>241</v>
      </c>
      <c r="K163" t="s">
        <v>19</v>
      </c>
      <c r="L163" t="s">
        <v>687</v>
      </c>
    </row>
    <row r="164" spans="1:12" x14ac:dyDescent="0.25">
      <c r="A164" t="s">
        <v>13</v>
      </c>
      <c r="B164" t="str">
        <f>"9781259058462"</f>
        <v>9781259058462</v>
      </c>
      <c r="C164" t="s">
        <v>688</v>
      </c>
      <c r="E164" t="s">
        <v>689</v>
      </c>
      <c r="F164" t="s">
        <v>16</v>
      </c>
      <c r="G164">
        <v>2014</v>
      </c>
      <c r="H164" s="1">
        <v>41999</v>
      </c>
      <c r="I164" t="s">
        <v>690</v>
      </c>
      <c r="J164" t="s">
        <v>691</v>
      </c>
      <c r="K164" t="s">
        <v>19</v>
      </c>
      <c r="L164" t="s">
        <v>692</v>
      </c>
    </row>
    <row r="165" spans="1:12" x14ac:dyDescent="0.25">
      <c r="A165" t="s">
        <v>13</v>
      </c>
      <c r="B165" t="str">
        <f>"9780071384766"</f>
        <v>9780071384766</v>
      </c>
      <c r="C165" t="s">
        <v>693</v>
      </c>
      <c r="E165" t="s">
        <v>380</v>
      </c>
      <c r="F165" t="s">
        <v>16</v>
      </c>
      <c r="G165">
        <v>2002</v>
      </c>
      <c r="H165" s="1">
        <v>40909</v>
      </c>
      <c r="I165" t="s">
        <v>694</v>
      </c>
      <c r="J165" t="s">
        <v>695</v>
      </c>
      <c r="K165" t="s">
        <v>19</v>
      </c>
      <c r="L165" t="s">
        <v>696</v>
      </c>
    </row>
    <row r="166" spans="1:12" x14ac:dyDescent="0.25">
      <c r="A166" t="s">
        <v>13</v>
      </c>
      <c r="B166" t="str">
        <f>"9780070620971"</f>
        <v>9780070620971</v>
      </c>
      <c r="C166" t="s">
        <v>697</v>
      </c>
      <c r="E166" t="s">
        <v>469</v>
      </c>
      <c r="F166" t="s">
        <v>16</v>
      </c>
      <c r="G166">
        <v>2008</v>
      </c>
      <c r="H166" s="1">
        <v>42013</v>
      </c>
      <c r="I166" t="s">
        <v>470</v>
      </c>
      <c r="J166" t="s">
        <v>120</v>
      </c>
      <c r="K166" t="s">
        <v>19</v>
      </c>
      <c r="L166" t="s">
        <v>698</v>
      </c>
    </row>
    <row r="167" spans="1:12" x14ac:dyDescent="0.25">
      <c r="A167" t="s">
        <v>13</v>
      </c>
      <c r="B167" t="str">
        <f>"9780071384216"</f>
        <v>9780071384216</v>
      </c>
      <c r="C167" t="s">
        <v>699</v>
      </c>
      <c r="E167" t="s">
        <v>700</v>
      </c>
      <c r="F167" t="s">
        <v>16</v>
      </c>
      <c r="G167">
        <v>2005</v>
      </c>
      <c r="H167" s="1">
        <v>41198</v>
      </c>
      <c r="I167" t="s">
        <v>701</v>
      </c>
      <c r="J167" t="s">
        <v>29</v>
      </c>
      <c r="K167" t="s">
        <v>19</v>
      </c>
      <c r="L167" t="s">
        <v>702</v>
      </c>
    </row>
    <row r="168" spans="1:12" x14ac:dyDescent="0.25">
      <c r="A168" t="s">
        <v>13</v>
      </c>
      <c r="B168" t="str">
        <f>"9780071353946"</f>
        <v>9780071353946</v>
      </c>
      <c r="C168" t="s">
        <v>703</v>
      </c>
      <c r="E168" t="s">
        <v>704</v>
      </c>
      <c r="F168" t="s">
        <v>16</v>
      </c>
      <c r="G168">
        <v>2001</v>
      </c>
      <c r="H168" s="1">
        <v>40909</v>
      </c>
      <c r="I168" t="s">
        <v>705</v>
      </c>
      <c r="J168" t="s">
        <v>49</v>
      </c>
      <c r="K168" t="s">
        <v>19</v>
      </c>
      <c r="L168" t="s">
        <v>706</v>
      </c>
    </row>
    <row r="169" spans="1:12" x14ac:dyDescent="0.25">
      <c r="A169" t="s">
        <v>13</v>
      </c>
      <c r="B169" t="str">
        <f>"9781259002731"</f>
        <v>9781259002731</v>
      </c>
      <c r="C169" t="s">
        <v>707</v>
      </c>
      <c r="E169" t="s">
        <v>708</v>
      </c>
      <c r="F169" t="s">
        <v>16</v>
      </c>
      <c r="G169">
        <v>2012</v>
      </c>
      <c r="H169" s="1">
        <v>42153</v>
      </c>
      <c r="I169" t="s">
        <v>709</v>
      </c>
      <c r="J169" t="s">
        <v>69</v>
      </c>
      <c r="K169" t="s">
        <v>19</v>
      </c>
      <c r="L169" t="s">
        <v>710</v>
      </c>
    </row>
    <row r="170" spans="1:12" x14ac:dyDescent="0.25">
      <c r="A170" t="s">
        <v>13</v>
      </c>
      <c r="B170" t="str">
        <f>"9780071823906"</f>
        <v>9780071823906</v>
      </c>
      <c r="C170" t="s">
        <v>711</v>
      </c>
      <c r="E170" t="s">
        <v>712</v>
      </c>
      <c r="F170" t="s">
        <v>16</v>
      </c>
      <c r="G170">
        <v>2015</v>
      </c>
      <c r="H170" s="1">
        <v>42305</v>
      </c>
      <c r="I170" t="s">
        <v>470</v>
      </c>
      <c r="J170" t="s">
        <v>120</v>
      </c>
      <c r="K170" t="s">
        <v>19</v>
      </c>
      <c r="L170" t="s">
        <v>713</v>
      </c>
    </row>
    <row r="171" spans="1:12" x14ac:dyDescent="0.25">
      <c r="A171" t="s">
        <v>13</v>
      </c>
      <c r="B171" t="str">
        <f>"9780074455494"</f>
        <v>9780074455494</v>
      </c>
      <c r="C171" t="s">
        <v>714</v>
      </c>
      <c r="E171" t="s">
        <v>715</v>
      </c>
      <c r="F171" t="s">
        <v>16</v>
      </c>
      <c r="G171">
        <v>2001</v>
      </c>
      <c r="H171" s="1">
        <v>40909</v>
      </c>
      <c r="I171" t="s">
        <v>716</v>
      </c>
      <c r="J171" t="s">
        <v>189</v>
      </c>
      <c r="K171" t="s">
        <v>19</v>
      </c>
      <c r="L171" t="s">
        <v>717</v>
      </c>
    </row>
    <row r="172" spans="1:12" x14ac:dyDescent="0.25">
      <c r="A172" t="s">
        <v>13</v>
      </c>
      <c r="B172" t="str">
        <f>"9780071831130"</f>
        <v>9780071831130</v>
      </c>
      <c r="C172" t="s">
        <v>718</v>
      </c>
      <c r="E172" t="s">
        <v>719</v>
      </c>
      <c r="F172" t="s">
        <v>16</v>
      </c>
      <c r="G172">
        <v>2015</v>
      </c>
      <c r="H172" s="1">
        <v>42152</v>
      </c>
      <c r="I172" t="s">
        <v>720</v>
      </c>
      <c r="J172" t="s">
        <v>721</v>
      </c>
      <c r="K172" t="s">
        <v>19</v>
      </c>
      <c r="L172" t="s">
        <v>722</v>
      </c>
    </row>
    <row r="173" spans="1:12" x14ac:dyDescent="0.25">
      <c r="A173" t="s">
        <v>13</v>
      </c>
      <c r="B173" t="str">
        <f>"9780071440905"</f>
        <v>9780071440905</v>
      </c>
      <c r="C173" t="s">
        <v>723</v>
      </c>
      <c r="E173" t="s">
        <v>724</v>
      </c>
      <c r="F173" t="s">
        <v>16</v>
      </c>
      <c r="G173">
        <v>2005</v>
      </c>
      <c r="H173" s="1">
        <v>41696</v>
      </c>
      <c r="I173" t="s">
        <v>725</v>
      </c>
      <c r="J173" t="s">
        <v>726</v>
      </c>
      <c r="K173" t="s">
        <v>19</v>
      </c>
      <c r="L173" t="s">
        <v>727</v>
      </c>
    </row>
    <row r="174" spans="1:12" x14ac:dyDescent="0.25">
      <c r="A174" t="s">
        <v>13</v>
      </c>
      <c r="B174" t="str">
        <f>"9780070696396"</f>
        <v>9780070696396</v>
      </c>
      <c r="C174" t="s">
        <v>728</v>
      </c>
      <c r="E174" t="s">
        <v>729</v>
      </c>
      <c r="F174" t="s">
        <v>16</v>
      </c>
      <c r="G174">
        <v>2001</v>
      </c>
      <c r="H174" s="1">
        <v>40909</v>
      </c>
      <c r="I174" t="s">
        <v>730</v>
      </c>
      <c r="J174" t="s">
        <v>726</v>
      </c>
      <c r="K174" t="s">
        <v>19</v>
      </c>
      <c r="L174" t="s">
        <v>731</v>
      </c>
    </row>
    <row r="175" spans="1:12" x14ac:dyDescent="0.25">
      <c r="A175" t="s">
        <v>13</v>
      </c>
      <c r="B175" t="str">
        <f>"9780071386241"</f>
        <v>9780071386241</v>
      </c>
      <c r="C175" t="s">
        <v>732</v>
      </c>
      <c r="E175" t="s">
        <v>733</v>
      </c>
      <c r="F175" t="s">
        <v>16</v>
      </c>
      <c r="G175">
        <v>2003</v>
      </c>
      <c r="H175" s="1">
        <v>40909</v>
      </c>
      <c r="K175" t="s">
        <v>247</v>
      </c>
      <c r="L175" t="s">
        <v>734</v>
      </c>
    </row>
    <row r="176" spans="1:12" x14ac:dyDescent="0.25">
      <c r="A176" t="s">
        <v>13</v>
      </c>
      <c r="B176" t="str">
        <f>"9781265515478"</f>
        <v>9781265515478</v>
      </c>
      <c r="C176" t="s">
        <v>735</v>
      </c>
      <c r="E176" t="s">
        <v>736</v>
      </c>
      <c r="F176" t="s">
        <v>16</v>
      </c>
      <c r="G176">
        <v>2024</v>
      </c>
      <c r="H176" s="1">
        <v>45240</v>
      </c>
      <c r="I176" t="s">
        <v>335</v>
      </c>
      <c r="J176" t="s">
        <v>74</v>
      </c>
      <c r="K176" t="s">
        <v>19</v>
      </c>
      <c r="L176" t="s">
        <v>737</v>
      </c>
    </row>
    <row r="177" spans="1:12" x14ac:dyDescent="0.25">
      <c r="A177" t="s">
        <v>13</v>
      </c>
      <c r="B177" t="str">
        <f>"9780071799249"</f>
        <v>9780071799249</v>
      </c>
      <c r="C177" t="s">
        <v>738</v>
      </c>
      <c r="E177" t="s">
        <v>739</v>
      </c>
      <c r="F177" t="s">
        <v>16</v>
      </c>
      <c r="G177">
        <v>2013</v>
      </c>
      <c r="H177" s="1">
        <v>41544</v>
      </c>
      <c r="I177" t="s">
        <v>404</v>
      </c>
      <c r="J177" t="s">
        <v>49</v>
      </c>
      <c r="K177" t="s">
        <v>19</v>
      </c>
      <c r="L177" t="s">
        <v>740</v>
      </c>
    </row>
    <row r="178" spans="1:12" x14ac:dyDescent="0.25">
      <c r="A178" t="s">
        <v>13</v>
      </c>
      <c r="B178" t="str">
        <f>"9780071834780"</f>
        <v>9780071834780</v>
      </c>
      <c r="C178" t="s">
        <v>741</v>
      </c>
      <c r="E178" t="s">
        <v>742</v>
      </c>
      <c r="F178" t="s">
        <v>16</v>
      </c>
      <c r="G178">
        <v>2014</v>
      </c>
      <c r="H178" s="1">
        <v>41802</v>
      </c>
      <c r="I178" t="s">
        <v>115</v>
      </c>
      <c r="J178" t="s">
        <v>29</v>
      </c>
      <c r="K178" t="s">
        <v>19</v>
      </c>
      <c r="L178" t="s">
        <v>743</v>
      </c>
    </row>
    <row r="179" spans="1:12" x14ac:dyDescent="0.25">
      <c r="A179" t="s">
        <v>13</v>
      </c>
      <c r="B179" t="str">
        <f>"9780071629737"</f>
        <v>9780071629737</v>
      </c>
      <c r="C179" t="s">
        <v>744</v>
      </c>
      <c r="E179" t="s">
        <v>745</v>
      </c>
      <c r="F179" t="s">
        <v>16</v>
      </c>
      <c r="G179">
        <v>2010</v>
      </c>
      <c r="H179" s="1">
        <v>41249</v>
      </c>
      <c r="K179" t="s">
        <v>247</v>
      </c>
      <c r="L179" t="s">
        <v>746</v>
      </c>
    </row>
    <row r="180" spans="1:12" x14ac:dyDescent="0.25">
      <c r="A180" t="s">
        <v>13</v>
      </c>
      <c r="B180" t="str">
        <f>"9781264278824"</f>
        <v>9781264278824</v>
      </c>
      <c r="C180" t="s">
        <v>747</v>
      </c>
      <c r="E180" t="s">
        <v>748</v>
      </c>
      <c r="F180" t="s">
        <v>16</v>
      </c>
      <c r="G180">
        <v>2022</v>
      </c>
      <c r="H180" s="1">
        <v>44837</v>
      </c>
      <c r="I180" t="s">
        <v>749</v>
      </c>
      <c r="J180" t="s">
        <v>69</v>
      </c>
      <c r="K180" t="s">
        <v>19</v>
      </c>
      <c r="L180" t="s">
        <v>750</v>
      </c>
    </row>
    <row r="181" spans="1:12" x14ac:dyDescent="0.25">
      <c r="A181" t="s">
        <v>13</v>
      </c>
      <c r="B181" t="str">
        <f>"9780070116825"</f>
        <v>9780070116825</v>
      </c>
      <c r="C181" t="s">
        <v>751</v>
      </c>
      <c r="E181" t="s">
        <v>752</v>
      </c>
      <c r="F181" t="s">
        <v>16</v>
      </c>
      <c r="G181">
        <v>2001</v>
      </c>
      <c r="H181" s="1">
        <v>40909</v>
      </c>
      <c r="K181" t="s">
        <v>247</v>
      </c>
      <c r="L181" t="s">
        <v>753</v>
      </c>
    </row>
    <row r="182" spans="1:12" x14ac:dyDescent="0.25">
      <c r="A182" t="s">
        <v>13</v>
      </c>
      <c r="B182" t="str">
        <f>"9780071777117"</f>
        <v>9780071777117</v>
      </c>
      <c r="C182" t="s">
        <v>754</v>
      </c>
      <c r="E182" t="s">
        <v>755</v>
      </c>
      <c r="F182" t="s">
        <v>16</v>
      </c>
      <c r="G182">
        <v>2012</v>
      </c>
      <c r="H182" s="1">
        <v>41360</v>
      </c>
      <c r="K182" t="s">
        <v>247</v>
      </c>
      <c r="L182" t="s">
        <v>756</v>
      </c>
    </row>
    <row r="183" spans="1:12" x14ac:dyDescent="0.25">
      <c r="A183" t="s">
        <v>13</v>
      </c>
      <c r="B183" t="str">
        <f>"9781260456547"</f>
        <v>9781260456547</v>
      </c>
      <c r="C183" t="s">
        <v>757</v>
      </c>
      <c r="E183" t="s">
        <v>758</v>
      </c>
      <c r="F183" t="s">
        <v>16</v>
      </c>
      <c r="G183">
        <v>2020</v>
      </c>
      <c r="H183" s="1">
        <v>43857</v>
      </c>
      <c r="I183" t="s">
        <v>332</v>
      </c>
      <c r="J183" t="s">
        <v>142</v>
      </c>
      <c r="K183" t="s">
        <v>19</v>
      </c>
      <c r="L183" t="s">
        <v>759</v>
      </c>
    </row>
    <row r="184" spans="1:12" x14ac:dyDescent="0.25">
      <c r="A184" t="s">
        <v>13</v>
      </c>
      <c r="B184" t="str">
        <f>"9781259859366"</f>
        <v>9781259859366</v>
      </c>
      <c r="C184" t="s">
        <v>760</v>
      </c>
      <c r="E184" t="s">
        <v>761</v>
      </c>
      <c r="F184" t="s">
        <v>16</v>
      </c>
      <c r="G184">
        <v>2017</v>
      </c>
      <c r="H184" s="1">
        <v>42753</v>
      </c>
      <c r="I184" t="s">
        <v>762</v>
      </c>
      <c r="J184" t="s">
        <v>763</v>
      </c>
      <c r="K184" t="s">
        <v>19</v>
      </c>
      <c r="L184" t="s">
        <v>764</v>
      </c>
    </row>
    <row r="185" spans="1:12" x14ac:dyDescent="0.25">
      <c r="A185" t="s">
        <v>13</v>
      </c>
      <c r="B185" t="str">
        <f>"9781264842513"</f>
        <v>9781264842513</v>
      </c>
      <c r="C185" t="s">
        <v>765</v>
      </c>
      <c r="E185" t="s">
        <v>766</v>
      </c>
      <c r="F185" t="s">
        <v>16</v>
      </c>
      <c r="G185">
        <v>2023</v>
      </c>
      <c r="H185" s="1">
        <v>44980</v>
      </c>
      <c r="I185" t="s">
        <v>767</v>
      </c>
      <c r="J185" t="s">
        <v>241</v>
      </c>
      <c r="K185" t="s">
        <v>19</v>
      </c>
      <c r="L185" t="s">
        <v>768</v>
      </c>
    </row>
    <row r="186" spans="1:12" x14ac:dyDescent="0.25">
      <c r="A186" t="s">
        <v>13</v>
      </c>
      <c r="B186" t="str">
        <f>"9781260128581"</f>
        <v>9781260128581</v>
      </c>
      <c r="C186" t="s">
        <v>769</v>
      </c>
      <c r="E186" t="s">
        <v>770</v>
      </c>
      <c r="F186" t="s">
        <v>16</v>
      </c>
      <c r="G186">
        <v>2020</v>
      </c>
      <c r="H186" s="1">
        <v>43973</v>
      </c>
      <c r="I186" t="s">
        <v>771</v>
      </c>
      <c r="J186" t="s">
        <v>772</v>
      </c>
      <c r="K186" t="s">
        <v>19</v>
      </c>
      <c r="L186" t="s">
        <v>773</v>
      </c>
    </row>
    <row r="187" spans="1:12" x14ac:dyDescent="0.25">
      <c r="A187" t="s">
        <v>13</v>
      </c>
      <c r="B187" t="str">
        <f>"9781260462296"</f>
        <v>9781260462296</v>
      </c>
      <c r="C187" t="s">
        <v>774</v>
      </c>
      <c r="E187" t="s">
        <v>775</v>
      </c>
      <c r="F187" t="s">
        <v>16</v>
      </c>
      <c r="G187">
        <v>2021</v>
      </c>
      <c r="H187" s="1">
        <v>44291</v>
      </c>
      <c r="I187" t="s">
        <v>776</v>
      </c>
      <c r="J187" t="s">
        <v>777</v>
      </c>
      <c r="K187" t="s">
        <v>19</v>
      </c>
      <c r="L187" t="s">
        <v>778</v>
      </c>
    </row>
    <row r="188" spans="1:12" x14ac:dyDescent="0.25">
      <c r="A188" t="s">
        <v>13</v>
      </c>
      <c r="B188" t="str">
        <f>"9780071745529"</f>
        <v>9780071745529</v>
      </c>
      <c r="C188" t="s">
        <v>779</v>
      </c>
      <c r="E188" t="s">
        <v>780</v>
      </c>
      <c r="F188" t="s">
        <v>16</v>
      </c>
      <c r="G188">
        <v>2012</v>
      </c>
      <c r="H188" s="1">
        <v>41311</v>
      </c>
      <c r="I188" t="s">
        <v>396</v>
      </c>
      <c r="J188" t="s">
        <v>396</v>
      </c>
      <c r="K188" t="s">
        <v>19</v>
      </c>
      <c r="L188" t="s">
        <v>781</v>
      </c>
    </row>
    <row r="189" spans="1:12" x14ac:dyDescent="0.25">
      <c r="A189" t="s">
        <v>13</v>
      </c>
      <c r="B189" t="str">
        <f>"9780071817721"</f>
        <v>9780071817721</v>
      </c>
      <c r="C189" t="s">
        <v>782</v>
      </c>
      <c r="E189" t="s">
        <v>42</v>
      </c>
      <c r="F189" t="s">
        <v>16</v>
      </c>
      <c r="G189">
        <v>2013</v>
      </c>
      <c r="H189" s="1">
        <v>42077</v>
      </c>
      <c r="I189" t="s">
        <v>43</v>
      </c>
      <c r="J189" t="s">
        <v>44</v>
      </c>
      <c r="K189" t="s">
        <v>19</v>
      </c>
      <c r="L189" t="s">
        <v>783</v>
      </c>
    </row>
    <row r="190" spans="1:12" x14ac:dyDescent="0.25">
      <c r="A190" t="s">
        <v>13</v>
      </c>
      <c r="B190" t="str">
        <f>"9780071818674"</f>
        <v>9780071818674</v>
      </c>
      <c r="C190" t="s">
        <v>784</v>
      </c>
      <c r="E190" t="s">
        <v>327</v>
      </c>
      <c r="F190" t="s">
        <v>16</v>
      </c>
      <c r="G190">
        <v>2015</v>
      </c>
      <c r="H190" s="1">
        <v>42152</v>
      </c>
      <c r="I190" t="s">
        <v>328</v>
      </c>
      <c r="J190" t="s">
        <v>29</v>
      </c>
      <c r="K190" t="s">
        <v>19</v>
      </c>
      <c r="L190" t="s">
        <v>785</v>
      </c>
    </row>
    <row r="191" spans="1:12" x14ac:dyDescent="0.25">
      <c r="A191" t="s">
        <v>13</v>
      </c>
      <c r="B191" t="str">
        <f>"9780071668088"</f>
        <v>9780071668088</v>
      </c>
      <c r="C191" t="s">
        <v>786</v>
      </c>
      <c r="E191" t="s">
        <v>787</v>
      </c>
      <c r="F191" t="s">
        <v>16</v>
      </c>
      <c r="G191">
        <v>2010</v>
      </c>
      <c r="H191" s="1">
        <v>41622</v>
      </c>
      <c r="K191" t="s">
        <v>247</v>
      </c>
      <c r="L191" t="s">
        <v>788</v>
      </c>
    </row>
    <row r="192" spans="1:12" x14ac:dyDescent="0.25">
      <c r="A192" t="s">
        <v>13</v>
      </c>
      <c r="B192" t="str">
        <f>"9780071830256"</f>
        <v>9780071830256</v>
      </c>
      <c r="C192" t="s">
        <v>789</v>
      </c>
      <c r="E192" t="s">
        <v>42</v>
      </c>
      <c r="F192" t="s">
        <v>16</v>
      </c>
      <c r="G192">
        <v>2014</v>
      </c>
      <c r="H192" s="1">
        <v>42079</v>
      </c>
      <c r="K192" t="s">
        <v>247</v>
      </c>
      <c r="L192" t="s">
        <v>790</v>
      </c>
    </row>
    <row r="193" spans="1:12" x14ac:dyDescent="0.25">
      <c r="A193" t="s">
        <v>13</v>
      </c>
      <c r="B193" t="str">
        <f>"9780071389969"</f>
        <v>9780071389969</v>
      </c>
      <c r="C193" t="s">
        <v>791</v>
      </c>
      <c r="E193" t="s">
        <v>792</v>
      </c>
      <c r="F193" t="s">
        <v>16</v>
      </c>
      <c r="G193">
        <v>2002</v>
      </c>
      <c r="H193" s="1">
        <v>40909</v>
      </c>
      <c r="K193" t="s">
        <v>247</v>
      </c>
      <c r="L193" t="s">
        <v>793</v>
      </c>
    </row>
    <row r="194" spans="1:12" x14ac:dyDescent="0.25">
      <c r="A194" t="s">
        <v>13</v>
      </c>
      <c r="B194" t="str">
        <f>"9780071795531"</f>
        <v>9780071795531</v>
      </c>
      <c r="C194" t="s">
        <v>794</v>
      </c>
      <c r="E194" t="s">
        <v>795</v>
      </c>
      <c r="F194" t="s">
        <v>16</v>
      </c>
      <c r="G194">
        <v>2013</v>
      </c>
      <c r="H194" s="1">
        <v>41248</v>
      </c>
      <c r="K194" t="s">
        <v>247</v>
      </c>
      <c r="L194" t="s">
        <v>796</v>
      </c>
    </row>
    <row r="195" spans="1:12" x14ac:dyDescent="0.25">
      <c r="A195" t="s">
        <v>13</v>
      </c>
      <c r="B195" t="str">
        <f>"9780071839778"</f>
        <v>9780071839778</v>
      </c>
      <c r="C195" t="s">
        <v>797</v>
      </c>
      <c r="E195" t="s">
        <v>798</v>
      </c>
      <c r="F195" t="s">
        <v>16</v>
      </c>
      <c r="G195">
        <v>2016</v>
      </c>
      <c r="H195" s="1">
        <v>42404</v>
      </c>
      <c r="I195" t="s">
        <v>488</v>
      </c>
      <c r="J195" t="s">
        <v>18</v>
      </c>
      <c r="K195" t="s">
        <v>19</v>
      </c>
      <c r="L195" t="s">
        <v>799</v>
      </c>
    </row>
    <row r="196" spans="1:12" x14ac:dyDescent="0.25">
      <c r="A196" t="s">
        <v>13</v>
      </c>
      <c r="B196" t="str">
        <f>"9780071605526"</f>
        <v>9780071605526</v>
      </c>
      <c r="C196" t="s">
        <v>800</v>
      </c>
      <c r="E196" t="s">
        <v>801</v>
      </c>
      <c r="F196" t="s">
        <v>16</v>
      </c>
      <c r="G196">
        <v>2009</v>
      </c>
      <c r="H196" s="1">
        <v>40909</v>
      </c>
      <c r="K196" t="s">
        <v>247</v>
      </c>
      <c r="L196" t="s">
        <v>802</v>
      </c>
    </row>
    <row r="197" spans="1:12" x14ac:dyDescent="0.25">
      <c r="A197" t="s">
        <v>13</v>
      </c>
      <c r="B197" t="str">
        <f>"9780071746793"</f>
        <v>9780071746793</v>
      </c>
      <c r="C197" t="s">
        <v>803</v>
      </c>
      <c r="E197" t="s">
        <v>804</v>
      </c>
      <c r="F197" t="s">
        <v>16</v>
      </c>
      <c r="G197">
        <v>2011</v>
      </c>
      <c r="H197" s="1">
        <v>42000</v>
      </c>
      <c r="I197" t="s">
        <v>404</v>
      </c>
      <c r="J197" t="s">
        <v>49</v>
      </c>
      <c r="K197" t="s">
        <v>19</v>
      </c>
      <c r="L197" t="s">
        <v>805</v>
      </c>
    </row>
    <row r="198" spans="1:12" x14ac:dyDescent="0.25">
      <c r="A198" t="s">
        <v>13</v>
      </c>
      <c r="B198" t="str">
        <f>"9781259859700"</f>
        <v>9781259859700</v>
      </c>
      <c r="C198" t="s">
        <v>806</v>
      </c>
      <c r="E198" t="s">
        <v>255</v>
      </c>
      <c r="F198" t="s">
        <v>16</v>
      </c>
      <c r="G198">
        <v>2018</v>
      </c>
      <c r="H198" s="1">
        <v>42753</v>
      </c>
      <c r="I198" t="s">
        <v>580</v>
      </c>
      <c r="J198" t="s">
        <v>24</v>
      </c>
      <c r="K198" t="s">
        <v>19</v>
      </c>
      <c r="L198" t="s">
        <v>807</v>
      </c>
    </row>
    <row r="199" spans="1:12" x14ac:dyDescent="0.25">
      <c r="A199" t="s">
        <v>13</v>
      </c>
      <c r="B199" t="str">
        <f>"9780071443227"</f>
        <v>9780071443227</v>
      </c>
      <c r="C199" t="s">
        <v>808</v>
      </c>
      <c r="E199" t="s">
        <v>809</v>
      </c>
      <c r="F199" t="s">
        <v>16</v>
      </c>
      <c r="G199">
        <v>2006</v>
      </c>
      <c r="H199" s="1">
        <v>40909</v>
      </c>
      <c r="K199" t="s">
        <v>247</v>
      </c>
      <c r="L199" t="s">
        <v>810</v>
      </c>
    </row>
    <row r="200" spans="1:12" x14ac:dyDescent="0.25">
      <c r="A200" t="s">
        <v>13</v>
      </c>
      <c r="B200" t="str">
        <f>"9780071446419"</f>
        <v>9780071446419</v>
      </c>
      <c r="C200" t="s">
        <v>811</v>
      </c>
      <c r="E200" t="s">
        <v>812</v>
      </c>
      <c r="F200" t="s">
        <v>16</v>
      </c>
      <c r="G200">
        <v>2010</v>
      </c>
      <c r="H200" s="1">
        <v>42915</v>
      </c>
      <c r="I200" t="s">
        <v>813</v>
      </c>
      <c r="J200" t="s">
        <v>69</v>
      </c>
      <c r="K200" t="s">
        <v>19</v>
      </c>
      <c r="L200" t="s">
        <v>814</v>
      </c>
    </row>
    <row r="201" spans="1:12" x14ac:dyDescent="0.25">
      <c r="A201" t="s">
        <v>13</v>
      </c>
      <c r="B201" t="str">
        <f>"9780071457842"</f>
        <v>9780071457842</v>
      </c>
      <c r="C201" t="s">
        <v>815</v>
      </c>
      <c r="E201" t="s">
        <v>816</v>
      </c>
      <c r="F201" t="s">
        <v>16</v>
      </c>
      <c r="G201">
        <v>2006</v>
      </c>
      <c r="H201" s="1">
        <v>40909</v>
      </c>
      <c r="I201" t="s">
        <v>817</v>
      </c>
      <c r="J201" t="s">
        <v>818</v>
      </c>
      <c r="K201" t="s">
        <v>19</v>
      </c>
      <c r="L201" t="s">
        <v>819</v>
      </c>
    </row>
    <row r="202" spans="1:12" x14ac:dyDescent="0.25">
      <c r="A202" t="s">
        <v>13</v>
      </c>
      <c r="B202" t="str">
        <f>"9781264266630"</f>
        <v>9781264266630</v>
      </c>
      <c r="C202" t="s">
        <v>820</v>
      </c>
      <c r="E202" t="s">
        <v>821</v>
      </c>
      <c r="F202" t="s">
        <v>16</v>
      </c>
      <c r="G202">
        <v>2022</v>
      </c>
      <c r="H202" s="1">
        <v>44803</v>
      </c>
      <c r="I202" t="s">
        <v>332</v>
      </c>
      <c r="J202" t="s">
        <v>142</v>
      </c>
      <c r="K202" t="s">
        <v>19</v>
      </c>
      <c r="L202" t="s">
        <v>822</v>
      </c>
    </row>
    <row r="203" spans="1:12" x14ac:dyDescent="0.25">
      <c r="A203" t="s">
        <v>13</v>
      </c>
      <c r="B203" t="str">
        <f>"9780071430586"</f>
        <v>9780071430586</v>
      </c>
      <c r="C203" t="s">
        <v>823</v>
      </c>
      <c r="E203" t="s">
        <v>824</v>
      </c>
      <c r="F203" t="s">
        <v>16</v>
      </c>
      <c r="G203">
        <v>2005</v>
      </c>
      <c r="H203" s="1">
        <v>40909</v>
      </c>
      <c r="K203" t="s">
        <v>247</v>
      </c>
      <c r="L203" t="s">
        <v>825</v>
      </c>
    </row>
    <row r="204" spans="1:12" x14ac:dyDescent="0.25">
      <c r="A204" t="s">
        <v>13</v>
      </c>
      <c r="B204" t="str">
        <f>"9780071508186"</f>
        <v>9780071508186</v>
      </c>
      <c r="C204" t="s">
        <v>826</v>
      </c>
      <c r="E204" t="s">
        <v>827</v>
      </c>
      <c r="F204" t="s">
        <v>16</v>
      </c>
      <c r="G204">
        <v>2009</v>
      </c>
      <c r="H204" s="1">
        <v>40909</v>
      </c>
      <c r="K204" t="s">
        <v>247</v>
      </c>
      <c r="L204" t="s">
        <v>828</v>
      </c>
    </row>
    <row r="205" spans="1:12" x14ac:dyDescent="0.25">
      <c r="A205" t="s">
        <v>13</v>
      </c>
      <c r="B205" t="str">
        <f>"9780071455381"</f>
        <v>9780071455381</v>
      </c>
      <c r="C205" t="s">
        <v>829</v>
      </c>
      <c r="E205" t="s">
        <v>830</v>
      </c>
      <c r="F205" t="s">
        <v>16</v>
      </c>
      <c r="G205">
        <v>2006</v>
      </c>
      <c r="H205" s="1">
        <v>40909</v>
      </c>
      <c r="K205" t="s">
        <v>247</v>
      </c>
      <c r="L205" t="s">
        <v>831</v>
      </c>
    </row>
    <row r="206" spans="1:12" x14ac:dyDescent="0.25">
      <c r="A206" t="s">
        <v>13</v>
      </c>
      <c r="B206" t="str">
        <f>"9780070707030"</f>
        <v>9780070707030</v>
      </c>
      <c r="C206" t="s">
        <v>832</v>
      </c>
      <c r="E206" t="s">
        <v>833</v>
      </c>
      <c r="F206" t="s">
        <v>16</v>
      </c>
      <c r="G206">
        <v>2011</v>
      </c>
      <c r="H206" s="1">
        <v>41971</v>
      </c>
      <c r="K206" t="s">
        <v>247</v>
      </c>
      <c r="L206" t="s">
        <v>834</v>
      </c>
    </row>
    <row r="207" spans="1:12" x14ac:dyDescent="0.25">
      <c r="A207" t="s">
        <v>13</v>
      </c>
      <c r="B207" t="str">
        <f>"9781260108217"</f>
        <v>9781260108217</v>
      </c>
      <c r="C207" t="s">
        <v>835</v>
      </c>
      <c r="E207" t="s">
        <v>836</v>
      </c>
      <c r="F207" t="s">
        <v>16</v>
      </c>
      <c r="G207">
        <v>2019</v>
      </c>
      <c r="H207" s="1">
        <v>43584</v>
      </c>
      <c r="I207" t="s">
        <v>837</v>
      </c>
      <c r="J207" t="s">
        <v>120</v>
      </c>
      <c r="K207" t="s">
        <v>19</v>
      </c>
      <c r="L207" t="s">
        <v>838</v>
      </c>
    </row>
    <row r="208" spans="1:12" x14ac:dyDescent="0.25">
      <c r="A208" t="s">
        <v>13</v>
      </c>
      <c r="B208" t="str">
        <f>"9781264676989"</f>
        <v>9781264676989</v>
      </c>
      <c r="C208" t="s">
        <v>839</v>
      </c>
      <c r="E208" t="s">
        <v>840</v>
      </c>
      <c r="F208" t="s">
        <v>16</v>
      </c>
      <c r="G208">
        <v>2023</v>
      </c>
      <c r="H208" s="1">
        <v>44953</v>
      </c>
      <c r="I208" t="s">
        <v>841</v>
      </c>
      <c r="J208" t="s">
        <v>842</v>
      </c>
      <c r="K208" t="s">
        <v>19</v>
      </c>
      <c r="L208" t="s">
        <v>843</v>
      </c>
    </row>
    <row r="209" spans="1:12" x14ac:dyDescent="0.25">
      <c r="A209" t="s">
        <v>13</v>
      </c>
      <c r="B209" t="str">
        <f>"9780071606165"</f>
        <v>9780071606165</v>
      </c>
      <c r="C209" t="s">
        <v>844</v>
      </c>
      <c r="E209" t="s">
        <v>845</v>
      </c>
      <c r="F209" t="s">
        <v>16</v>
      </c>
      <c r="G209">
        <v>2009</v>
      </c>
      <c r="H209" s="1">
        <v>40909</v>
      </c>
      <c r="K209" t="s">
        <v>247</v>
      </c>
      <c r="L209" t="s">
        <v>846</v>
      </c>
    </row>
    <row r="210" spans="1:12" x14ac:dyDescent="0.25">
      <c r="A210" t="s">
        <v>13</v>
      </c>
      <c r="B210" t="str">
        <f>"9781260117974"</f>
        <v>9781260117974</v>
      </c>
      <c r="C210" t="s">
        <v>847</v>
      </c>
      <c r="E210" t="s">
        <v>848</v>
      </c>
      <c r="F210" t="s">
        <v>16</v>
      </c>
      <c r="G210">
        <v>2019</v>
      </c>
      <c r="H210" s="1">
        <v>43620</v>
      </c>
      <c r="I210" t="s">
        <v>849</v>
      </c>
      <c r="J210" t="s">
        <v>850</v>
      </c>
      <c r="K210" t="s">
        <v>19</v>
      </c>
      <c r="L210" t="s">
        <v>851</v>
      </c>
    </row>
    <row r="211" spans="1:12" x14ac:dyDescent="0.25">
      <c r="A211" t="s">
        <v>13</v>
      </c>
      <c r="B211" t="str">
        <f>"9781260466683"</f>
        <v>9781260466683</v>
      </c>
      <c r="C211" t="s">
        <v>852</v>
      </c>
      <c r="E211" t="s">
        <v>853</v>
      </c>
      <c r="F211" t="s">
        <v>16</v>
      </c>
      <c r="G211">
        <v>2020</v>
      </c>
      <c r="H211" s="1">
        <v>45096</v>
      </c>
      <c r="I211" t="s">
        <v>854</v>
      </c>
      <c r="J211" t="s">
        <v>241</v>
      </c>
      <c r="K211" t="s">
        <v>19</v>
      </c>
      <c r="L211" t="s">
        <v>855</v>
      </c>
    </row>
    <row r="212" spans="1:12" x14ac:dyDescent="0.25">
      <c r="A212" t="s">
        <v>13</v>
      </c>
      <c r="B212" t="str">
        <f>"9781260461831"</f>
        <v>9781260461831</v>
      </c>
      <c r="C212" t="s">
        <v>856</v>
      </c>
      <c r="E212" t="s">
        <v>857</v>
      </c>
      <c r="F212" t="s">
        <v>16</v>
      </c>
      <c r="G212">
        <v>2021</v>
      </c>
      <c r="H212" s="1">
        <v>44158</v>
      </c>
      <c r="I212" t="s">
        <v>858</v>
      </c>
      <c r="J212" t="s">
        <v>859</v>
      </c>
      <c r="K212" t="s">
        <v>19</v>
      </c>
      <c r="L212" t="s">
        <v>860</v>
      </c>
    </row>
    <row r="213" spans="1:12" x14ac:dyDescent="0.25">
      <c r="A213" t="s">
        <v>13</v>
      </c>
      <c r="B213" t="str">
        <f>"9781260123111"</f>
        <v>9781260123111</v>
      </c>
      <c r="C213" t="s">
        <v>861</v>
      </c>
      <c r="E213" t="s">
        <v>862</v>
      </c>
      <c r="F213" t="s">
        <v>16</v>
      </c>
      <c r="G213">
        <v>2019</v>
      </c>
      <c r="H213" s="1">
        <v>43552</v>
      </c>
      <c r="I213" t="s">
        <v>863</v>
      </c>
      <c r="J213" t="s">
        <v>864</v>
      </c>
      <c r="K213" t="s">
        <v>19</v>
      </c>
      <c r="L213" t="s">
        <v>865</v>
      </c>
    </row>
    <row r="214" spans="1:12" x14ac:dyDescent="0.25">
      <c r="A214" t="s">
        <v>13</v>
      </c>
      <c r="B214" t="str">
        <f>"9781260458732"</f>
        <v>9781260458732</v>
      </c>
      <c r="C214" t="s">
        <v>866</v>
      </c>
      <c r="E214" t="s">
        <v>867</v>
      </c>
      <c r="F214" t="s">
        <v>16</v>
      </c>
      <c r="G214">
        <v>2021</v>
      </c>
      <c r="H214" s="1">
        <v>44524</v>
      </c>
      <c r="I214" t="s">
        <v>868</v>
      </c>
      <c r="J214" t="s">
        <v>142</v>
      </c>
      <c r="K214" t="s">
        <v>19</v>
      </c>
      <c r="L214" t="s">
        <v>869</v>
      </c>
    </row>
    <row r="215" spans="1:12" x14ac:dyDescent="0.25">
      <c r="A215" t="s">
        <v>13</v>
      </c>
      <c r="B215" t="str">
        <f>"9780071787789"</f>
        <v>9780071787789</v>
      </c>
      <c r="C215" t="s">
        <v>870</v>
      </c>
      <c r="E215" t="s">
        <v>871</v>
      </c>
      <c r="F215" t="s">
        <v>16</v>
      </c>
      <c r="G215">
        <v>2012</v>
      </c>
      <c r="H215" s="1">
        <v>41192</v>
      </c>
      <c r="K215" t="s">
        <v>247</v>
      </c>
      <c r="L215" t="s">
        <v>872</v>
      </c>
    </row>
    <row r="216" spans="1:12" x14ac:dyDescent="0.25">
      <c r="A216" t="s">
        <v>13</v>
      </c>
      <c r="B216" t="str">
        <f>"9780071803472"</f>
        <v>9780071803472</v>
      </c>
      <c r="C216" t="s">
        <v>873</v>
      </c>
      <c r="E216" t="s">
        <v>874</v>
      </c>
      <c r="F216" t="s">
        <v>16</v>
      </c>
      <c r="G216">
        <v>2015</v>
      </c>
      <c r="H216" s="1">
        <v>42063</v>
      </c>
      <c r="I216" t="s">
        <v>875</v>
      </c>
      <c r="J216" t="s">
        <v>493</v>
      </c>
      <c r="K216" t="s">
        <v>19</v>
      </c>
      <c r="L216" t="s">
        <v>876</v>
      </c>
    </row>
    <row r="217" spans="1:12" x14ac:dyDescent="0.25">
      <c r="A217" t="s">
        <v>13</v>
      </c>
      <c r="B217" t="str">
        <f>"9780071771320"</f>
        <v>9780071771320</v>
      </c>
      <c r="C217" t="s">
        <v>877</v>
      </c>
      <c r="E217" t="s">
        <v>878</v>
      </c>
      <c r="F217" t="s">
        <v>16</v>
      </c>
      <c r="G217">
        <v>2012</v>
      </c>
      <c r="H217" s="1">
        <v>41622</v>
      </c>
      <c r="K217" t="s">
        <v>247</v>
      </c>
      <c r="L217" t="s">
        <v>879</v>
      </c>
    </row>
    <row r="218" spans="1:12" x14ac:dyDescent="0.25">
      <c r="A218" t="s">
        <v>13</v>
      </c>
      <c r="B218" t="str">
        <f>"9780071745079"</f>
        <v>9780071745079</v>
      </c>
      <c r="C218" t="s">
        <v>880</v>
      </c>
      <c r="E218" t="s">
        <v>881</v>
      </c>
      <c r="F218" t="s">
        <v>16</v>
      </c>
      <c r="G218">
        <v>2011</v>
      </c>
      <c r="H218" s="1">
        <v>41622</v>
      </c>
      <c r="I218" t="s">
        <v>882</v>
      </c>
      <c r="J218" t="s">
        <v>241</v>
      </c>
      <c r="K218" t="s">
        <v>19</v>
      </c>
      <c r="L218" t="s">
        <v>883</v>
      </c>
    </row>
    <row r="219" spans="1:12" x14ac:dyDescent="0.25">
      <c r="A219" t="s">
        <v>13</v>
      </c>
      <c r="B219" t="str">
        <f>"9781264787296"</f>
        <v>9781264787296</v>
      </c>
      <c r="C219" t="s">
        <v>884</v>
      </c>
      <c r="E219" t="s">
        <v>541</v>
      </c>
      <c r="F219" t="s">
        <v>16</v>
      </c>
      <c r="G219">
        <v>2024</v>
      </c>
      <c r="H219" s="1">
        <v>45289</v>
      </c>
      <c r="I219" t="s">
        <v>542</v>
      </c>
      <c r="J219" t="s">
        <v>74</v>
      </c>
      <c r="K219" t="s">
        <v>19</v>
      </c>
      <c r="L219" t="s">
        <v>885</v>
      </c>
    </row>
    <row r="220" spans="1:12" x14ac:dyDescent="0.25">
      <c r="A220" t="s">
        <v>13</v>
      </c>
      <c r="B220" t="str">
        <f>"9780071842822"</f>
        <v>9780071842822</v>
      </c>
      <c r="C220" t="s">
        <v>886</v>
      </c>
      <c r="E220" t="s">
        <v>887</v>
      </c>
      <c r="F220" t="s">
        <v>16</v>
      </c>
      <c r="G220">
        <v>2016</v>
      </c>
      <c r="H220" s="1">
        <v>42670</v>
      </c>
      <c r="I220" t="s">
        <v>888</v>
      </c>
      <c r="J220" t="s">
        <v>889</v>
      </c>
      <c r="K220" t="s">
        <v>19</v>
      </c>
      <c r="L220" t="s">
        <v>890</v>
      </c>
    </row>
    <row r="221" spans="1:12" x14ac:dyDescent="0.25">
      <c r="A221" t="s">
        <v>13</v>
      </c>
      <c r="B221" t="str">
        <f>"9780071666633"</f>
        <v>9780071666633</v>
      </c>
      <c r="C221" t="s">
        <v>891</v>
      </c>
      <c r="E221" t="s">
        <v>458</v>
      </c>
      <c r="F221" t="s">
        <v>16</v>
      </c>
      <c r="G221">
        <v>2010</v>
      </c>
      <c r="H221" s="1">
        <v>40909</v>
      </c>
      <c r="I221" t="s">
        <v>892</v>
      </c>
      <c r="J221" t="s">
        <v>893</v>
      </c>
      <c r="K221" t="s">
        <v>19</v>
      </c>
      <c r="L221" t="s">
        <v>894</v>
      </c>
    </row>
    <row r="222" spans="1:12" x14ac:dyDescent="0.25">
      <c r="A222" t="s">
        <v>13</v>
      </c>
      <c r="B222" t="str">
        <f>"9780071614719"</f>
        <v>9780071614719</v>
      </c>
      <c r="C222" t="s">
        <v>895</v>
      </c>
      <c r="E222" t="s">
        <v>458</v>
      </c>
      <c r="F222" t="s">
        <v>16</v>
      </c>
      <c r="G222">
        <v>2009</v>
      </c>
      <c r="H222" s="1">
        <v>40909</v>
      </c>
      <c r="K222" t="s">
        <v>247</v>
      </c>
      <c r="L222" t="s">
        <v>896</v>
      </c>
    </row>
    <row r="223" spans="1:12" x14ac:dyDescent="0.25">
      <c r="A223" t="s">
        <v>13</v>
      </c>
      <c r="B223" t="str">
        <f>"9781260463552"</f>
        <v>9781260463552</v>
      </c>
      <c r="C223" t="s">
        <v>897</v>
      </c>
      <c r="E223" t="s">
        <v>898</v>
      </c>
      <c r="F223" t="s">
        <v>16</v>
      </c>
      <c r="G223">
        <v>2022</v>
      </c>
      <c r="H223" s="1">
        <v>44865</v>
      </c>
      <c r="I223" t="s">
        <v>899</v>
      </c>
      <c r="J223" t="s">
        <v>777</v>
      </c>
      <c r="K223" t="s">
        <v>247</v>
      </c>
      <c r="L223" t="s">
        <v>900</v>
      </c>
    </row>
    <row r="224" spans="1:12" x14ac:dyDescent="0.25">
      <c r="A224" t="s">
        <v>13</v>
      </c>
      <c r="B224" t="str">
        <f>"9780071819831"</f>
        <v>9780071819831</v>
      </c>
      <c r="C224" t="s">
        <v>901</v>
      </c>
      <c r="E224" t="s">
        <v>902</v>
      </c>
      <c r="F224" t="s">
        <v>16</v>
      </c>
      <c r="G224">
        <v>2014</v>
      </c>
      <c r="H224" s="1">
        <v>41971</v>
      </c>
      <c r="I224" t="s">
        <v>903</v>
      </c>
      <c r="J224" t="s">
        <v>29</v>
      </c>
      <c r="K224" t="s">
        <v>19</v>
      </c>
      <c r="L224" t="s">
        <v>904</v>
      </c>
    </row>
    <row r="225" spans="1:12" x14ac:dyDescent="0.25">
      <c r="A225" t="s">
        <v>13</v>
      </c>
      <c r="B225" t="str">
        <f>"9780071496742"</f>
        <v>9780071496742</v>
      </c>
      <c r="C225" t="s">
        <v>905</v>
      </c>
      <c r="E225" t="s">
        <v>906</v>
      </c>
      <c r="F225" t="s">
        <v>16</v>
      </c>
      <c r="G225">
        <v>2008</v>
      </c>
      <c r="H225" s="1">
        <v>40909</v>
      </c>
      <c r="K225" t="s">
        <v>247</v>
      </c>
      <c r="L225" t="s">
        <v>907</v>
      </c>
    </row>
    <row r="226" spans="1:12" x14ac:dyDescent="0.25">
      <c r="A226" t="s">
        <v>13</v>
      </c>
      <c r="B226" t="str">
        <f>"9780071768047"</f>
        <v>9780071768047</v>
      </c>
      <c r="C226" t="s">
        <v>908</v>
      </c>
      <c r="E226" t="s">
        <v>780</v>
      </c>
      <c r="F226" t="s">
        <v>16</v>
      </c>
      <c r="G226">
        <v>2012</v>
      </c>
      <c r="H226" s="1">
        <v>41249</v>
      </c>
      <c r="I226" t="s">
        <v>466</v>
      </c>
      <c r="J226" t="s">
        <v>466</v>
      </c>
      <c r="K226" t="s">
        <v>19</v>
      </c>
      <c r="L226" t="s">
        <v>909</v>
      </c>
    </row>
    <row r="227" spans="1:12" x14ac:dyDescent="0.25">
      <c r="A227" t="s">
        <v>13</v>
      </c>
      <c r="B227" t="str">
        <f>"9789339205430"</f>
        <v>9789339205430</v>
      </c>
      <c r="C227" t="s">
        <v>910</v>
      </c>
      <c r="E227" t="s">
        <v>911</v>
      </c>
      <c r="F227" t="s">
        <v>16</v>
      </c>
      <c r="G227">
        <v>2014</v>
      </c>
      <c r="H227" s="1">
        <v>41999</v>
      </c>
      <c r="I227" t="s">
        <v>912</v>
      </c>
      <c r="J227" t="s">
        <v>913</v>
      </c>
      <c r="K227" t="s">
        <v>19</v>
      </c>
      <c r="L227" t="s">
        <v>914</v>
      </c>
    </row>
    <row r="228" spans="1:12" x14ac:dyDescent="0.25">
      <c r="A228" t="s">
        <v>13</v>
      </c>
      <c r="B228" t="str">
        <f>"9780070483156"</f>
        <v>9780070483156</v>
      </c>
      <c r="C228" t="s">
        <v>915</v>
      </c>
      <c r="E228" t="s">
        <v>916</v>
      </c>
      <c r="F228" t="s">
        <v>16</v>
      </c>
      <c r="G228">
        <v>2003</v>
      </c>
      <c r="H228" s="1">
        <v>41941</v>
      </c>
      <c r="K228" t="s">
        <v>247</v>
      </c>
      <c r="L228" t="s">
        <v>917</v>
      </c>
    </row>
    <row r="229" spans="1:12" x14ac:dyDescent="0.25">
      <c r="A229" t="s">
        <v>13</v>
      </c>
      <c r="B229" t="str">
        <f>"9780071800655"</f>
        <v>9780071800655</v>
      </c>
      <c r="C229" t="s">
        <v>918</v>
      </c>
      <c r="E229" t="s">
        <v>919</v>
      </c>
      <c r="F229" t="s">
        <v>16</v>
      </c>
      <c r="G229">
        <v>2014</v>
      </c>
      <c r="H229" s="1">
        <v>41851</v>
      </c>
      <c r="I229" t="s">
        <v>920</v>
      </c>
      <c r="J229" t="s">
        <v>921</v>
      </c>
      <c r="K229" t="s">
        <v>19</v>
      </c>
      <c r="L229" t="s">
        <v>922</v>
      </c>
    </row>
    <row r="230" spans="1:12" x14ac:dyDescent="0.25">
      <c r="A230" t="s">
        <v>13</v>
      </c>
      <c r="B230" t="str">
        <f>"9780071459273"</f>
        <v>9780071459273</v>
      </c>
      <c r="C230" t="s">
        <v>923</v>
      </c>
      <c r="F230" t="s">
        <v>16</v>
      </c>
      <c r="G230">
        <v>2007</v>
      </c>
      <c r="H230" s="1">
        <v>40909</v>
      </c>
      <c r="I230" t="s">
        <v>924</v>
      </c>
      <c r="J230" t="s">
        <v>925</v>
      </c>
      <c r="K230" t="s">
        <v>19</v>
      </c>
      <c r="L230" t="s">
        <v>926</v>
      </c>
    </row>
    <row r="231" spans="1:12" x14ac:dyDescent="0.25">
      <c r="A231" t="s">
        <v>13</v>
      </c>
      <c r="B231" t="str">
        <f>"9780071761338"</f>
        <v>9780071761338</v>
      </c>
      <c r="C231" t="s">
        <v>927</v>
      </c>
      <c r="E231" t="s">
        <v>928</v>
      </c>
      <c r="F231" t="s">
        <v>16</v>
      </c>
      <c r="G231">
        <v>2011</v>
      </c>
      <c r="H231" s="1">
        <v>41257</v>
      </c>
      <c r="I231" t="s">
        <v>929</v>
      </c>
      <c r="J231" t="s">
        <v>69</v>
      </c>
      <c r="K231" t="s">
        <v>19</v>
      </c>
      <c r="L231" t="s">
        <v>930</v>
      </c>
    </row>
    <row r="232" spans="1:12" x14ac:dyDescent="0.25">
      <c r="A232" t="s">
        <v>13</v>
      </c>
      <c r="B232" t="str">
        <f>"9781260467802"</f>
        <v>9781260467802</v>
      </c>
      <c r="C232" t="s">
        <v>931</v>
      </c>
      <c r="E232" t="s">
        <v>932</v>
      </c>
      <c r="F232" t="s">
        <v>16</v>
      </c>
      <c r="G232">
        <v>2021</v>
      </c>
      <c r="H232" s="1">
        <v>44343</v>
      </c>
      <c r="I232" t="s">
        <v>933</v>
      </c>
      <c r="J232" t="s">
        <v>54</v>
      </c>
      <c r="K232" t="s">
        <v>19</v>
      </c>
      <c r="L232" t="s">
        <v>934</v>
      </c>
    </row>
    <row r="233" spans="1:12" x14ac:dyDescent="0.25">
      <c r="A233" t="s">
        <v>13</v>
      </c>
      <c r="B233" t="str">
        <f>"9780071451000"</f>
        <v>9780071451000</v>
      </c>
      <c r="C233" t="s">
        <v>935</v>
      </c>
      <c r="E233" t="s">
        <v>202</v>
      </c>
      <c r="F233" t="s">
        <v>16</v>
      </c>
      <c r="G233">
        <v>2005</v>
      </c>
      <c r="H233" s="1">
        <v>40909</v>
      </c>
      <c r="K233" t="s">
        <v>247</v>
      </c>
      <c r="L233" t="s">
        <v>936</v>
      </c>
    </row>
    <row r="234" spans="1:12" x14ac:dyDescent="0.25">
      <c r="A234" t="s">
        <v>13</v>
      </c>
      <c r="B234" t="str">
        <f>"9781259588662"</f>
        <v>9781259588662</v>
      </c>
      <c r="C234" t="s">
        <v>937</v>
      </c>
      <c r="E234" t="s">
        <v>938</v>
      </c>
      <c r="F234" t="s">
        <v>16</v>
      </c>
      <c r="G234">
        <v>2017</v>
      </c>
      <c r="H234" s="1">
        <v>42851</v>
      </c>
      <c r="I234" t="s">
        <v>939</v>
      </c>
      <c r="J234" t="s">
        <v>241</v>
      </c>
      <c r="K234" t="s">
        <v>19</v>
      </c>
      <c r="L234" t="s">
        <v>940</v>
      </c>
    </row>
    <row r="235" spans="1:12" x14ac:dyDescent="0.25">
      <c r="A235" t="s">
        <v>13</v>
      </c>
      <c r="B235" t="str">
        <f>"9781259643132"</f>
        <v>9781259643132</v>
      </c>
      <c r="C235" t="s">
        <v>941</v>
      </c>
      <c r="E235" t="s">
        <v>622</v>
      </c>
      <c r="F235" t="s">
        <v>16</v>
      </c>
      <c r="G235">
        <v>2019</v>
      </c>
      <c r="H235" s="1">
        <v>43495</v>
      </c>
      <c r="I235" t="s">
        <v>942</v>
      </c>
      <c r="J235" t="s">
        <v>624</v>
      </c>
      <c r="K235" t="s">
        <v>19</v>
      </c>
      <c r="L235" t="s">
        <v>943</v>
      </c>
    </row>
    <row r="236" spans="1:12" x14ac:dyDescent="0.25">
      <c r="A236" t="s">
        <v>13</v>
      </c>
      <c r="B236" t="str">
        <f>"9781260457148"</f>
        <v>9781260457148</v>
      </c>
      <c r="C236" t="s">
        <v>944</v>
      </c>
      <c r="E236" t="s">
        <v>945</v>
      </c>
      <c r="F236" t="s">
        <v>16</v>
      </c>
      <c r="G236">
        <v>2020</v>
      </c>
      <c r="H236" s="1">
        <v>43886</v>
      </c>
      <c r="I236" t="s">
        <v>946</v>
      </c>
      <c r="J236" t="s">
        <v>120</v>
      </c>
      <c r="K236" t="s">
        <v>19</v>
      </c>
      <c r="L236" t="s">
        <v>947</v>
      </c>
    </row>
    <row r="237" spans="1:12" x14ac:dyDescent="0.25">
      <c r="A237" t="s">
        <v>13</v>
      </c>
      <c r="B237" t="str">
        <f>"9780071485470"</f>
        <v>9780071485470</v>
      </c>
      <c r="C237" t="s">
        <v>948</v>
      </c>
      <c r="E237" t="s">
        <v>949</v>
      </c>
      <c r="F237" t="s">
        <v>16</v>
      </c>
      <c r="G237">
        <v>2008</v>
      </c>
      <c r="H237" s="1">
        <v>40909</v>
      </c>
      <c r="I237" t="s">
        <v>28</v>
      </c>
      <c r="J237" t="s">
        <v>29</v>
      </c>
      <c r="K237" t="s">
        <v>19</v>
      </c>
      <c r="L237" t="s">
        <v>950</v>
      </c>
    </row>
    <row r="238" spans="1:12" x14ac:dyDescent="0.25">
      <c r="A238" t="s">
        <v>13</v>
      </c>
      <c r="B238" t="str">
        <f>"9780071835091"</f>
        <v>9780071835091</v>
      </c>
      <c r="C238" t="s">
        <v>951</v>
      </c>
      <c r="E238" t="s">
        <v>952</v>
      </c>
      <c r="F238" t="s">
        <v>16</v>
      </c>
      <c r="G238">
        <v>2017</v>
      </c>
      <c r="H238" s="1">
        <v>42403</v>
      </c>
      <c r="I238" t="s">
        <v>953</v>
      </c>
      <c r="J238" t="s">
        <v>189</v>
      </c>
      <c r="K238" t="s">
        <v>19</v>
      </c>
      <c r="L238" t="s">
        <v>954</v>
      </c>
    </row>
    <row r="239" spans="1:12" x14ac:dyDescent="0.25">
      <c r="A239" t="s">
        <v>13</v>
      </c>
      <c r="B239" t="str">
        <f>"9781260011449"</f>
        <v>9781260011449</v>
      </c>
      <c r="C239" t="s">
        <v>955</v>
      </c>
      <c r="E239" t="s">
        <v>956</v>
      </c>
      <c r="F239" t="s">
        <v>16</v>
      </c>
      <c r="G239">
        <v>2018</v>
      </c>
      <c r="H239" s="1">
        <v>43242</v>
      </c>
      <c r="I239" t="s">
        <v>957</v>
      </c>
      <c r="J239" t="s">
        <v>106</v>
      </c>
      <c r="K239" t="s">
        <v>19</v>
      </c>
      <c r="L239" t="s">
        <v>958</v>
      </c>
    </row>
    <row r="240" spans="1:12" x14ac:dyDescent="0.25">
      <c r="A240" t="s">
        <v>13</v>
      </c>
      <c r="B240" t="str">
        <f>"9780071800020"</f>
        <v>9780071800020</v>
      </c>
      <c r="C240" t="s">
        <v>959</v>
      </c>
      <c r="E240" t="s">
        <v>960</v>
      </c>
      <c r="F240" t="s">
        <v>16</v>
      </c>
      <c r="G240">
        <v>2013</v>
      </c>
      <c r="H240" s="1">
        <v>41491</v>
      </c>
      <c r="I240" t="s">
        <v>961</v>
      </c>
      <c r="J240" t="s">
        <v>962</v>
      </c>
      <c r="K240" t="s">
        <v>19</v>
      </c>
      <c r="L240" t="s">
        <v>963</v>
      </c>
    </row>
    <row r="241" spans="1:12" x14ac:dyDescent="0.25">
      <c r="A241" t="s">
        <v>13</v>
      </c>
      <c r="B241" t="str">
        <f>"9780071482431"</f>
        <v>9780071482431</v>
      </c>
      <c r="C241" t="s">
        <v>964</v>
      </c>
      <c r="E241" t="s">
        <v>965</v>
      </c>
      <c r="F241" t="s">
        <v>16</v>
      </c>
      <c r="G241">
        <v>2008</v>
      </c>
      <c r="H241" s="1">
        <v>40909</v>
      </c>
      <c r="I241" t="s">
        <v>966</v>
      </c>
      <c r="J241" t="s">
        <v>493</v>
      </c>
      <c r="K241" t="s">
        <v>19</v>
      </c>
      <c r="L241" t="s">
        <v>967</v>
      </c>
    </row>
    <row r="242" spans="1:12" x14ac:dyDescent="0.25">
      <c r="A242" t="s">
        <v>13</v>
      </c>
      <c r="B242" t="str">
        <f>"9781260116977"</f>
        <v>9781260116977</v>
      </c>
      <c r="C242" t="s">
        <v>968</v>
      </c>
      <c r="E242" t="s">
        <v>969</v>
      </c>
      <c r="F242" t="s">
        <v>16</v>
      </c>
      <c r="G242">
        <v>2019</v>
      </c>
      <c r="H242" s="1">
        <v>43761</v>
      </c>
      <c r="I242" t="s">
        <v>875</v>
      </c>
      <c r="J242" t="s">
        <v>493</v>
      </c>
      <c r="K242" t="s">
        <v>19</v>
      </c>
      <c r="L242" t="s">
        <v>970</v>
      </c>
    </row>
    <row r="243" spans="1:12" x14ac:dyDescent="0.25">
      <c r="A243" t="s">
        <v>13</v>
      </c>
      <c r="B243" t="str">
        <f>"9780071754934"</f>
        <v>9780071754934</v>
      </c>
      <c r="C243" t="s">
        <v>971</v>
      </c>
      <c r="E243" t="s">
        <v>972</v>
      </c>
      <c r="F243" t="s">
        <v>16</v>
      </c>
      <c r="G243">
        <v>2011</v>
      </c>
      <c r="H243" s="1">
        <v>41879</v>
      </c>
      <c r="I243" t="s">
        <v>240</v>
      </c>
      <c r="J243" t="s">
        <v>241</v>
      </c>
      <c r="K243" t="s">
        <v>19</v>
      </c>
      <c r="L243" t="s">
        <v>973</v>
      </c>
    </row>
    <row r="244" spans="1:12" x14ac:dyDescent="0.25">
      <c r="A244" t="s">
        <v>13</v>
      </c>
      <c r="B244" t="str">
        <f>"9781260010893"</f>
        <v>9781260010893</v>
      </c>
      <c r="C244" t="s">
        <v>974</v>
      </c>
      <c r="E244" t="s">
        <v>975</v>
      </c>
      <c r="F244" t="s">
        <v>16</v>
      </c>
      <c r="G244">
        <v>2018</v>
      </c>
      <c r="H244" s="1">
        <v>42787</v>
      </c>
      <c r="I244" t="s">
        <v>43</v>
      </c>
      <c r="J244" t="s">
        <v>44</v>
      </c>
      <c r="K244" t="s">
        <v>19</v>
      </c>
      <c r="L244" t="s">
        <v>976</v>
      </c>
    </row>
    <row r="245" spans="1:12" x14ac:dyDescent="0.25">
      <c r="A245" t="s">
        <v>13</v>
      </c>
      <c r="B245" t="str">
        <f>"9780071821018"</f>
        <v>9780071821018</v>
      </c>
      <c r="C245" t="s">
        <v>977</v>
      </c>
      <c r="E245" t="s">
        <v>978</v>
      </c>
      <c r="F245" t="s">
        <v>16</v>
      </c>
      <c r="G245">
        <v>2014</v>
      </c>
      <c r="H245" s="1">
        <v>41816</v>
      </c>
      <c r="I245" t="s">
        <v>193</v>
      </c>
      <c r="J245" t="s">
        <v>194</v>
      </c>
      <c r="K245" t="s">
        <v>19</v>
      </c>
      <c r="L245" t="s">
        <v>979</v>
      </c>
    </row>
    <row r="246" spans="1:12" x14ac:dyDescent="0.25">
      <c r="A246" t="s">
        <v>13</v>
      </c>
      <c r="B246" t="str">
        <f>"9781264268184"</f>
        <v>9781264268184</v>
      </c>
      <c r="C246" t="s">
        <v>980</v>
      </c>
      <c r="E246" t="s">
        <v>981</v>
      </c>
      <c r="F246" t="s">
        <v>16</v>
      </c>
      <c r="G246">
        <v>2023</v>
      </c>
      <c r="H246" s="1">
        <v>44977</v>
      </c>
      <c r="I246" t="s">
        <v>119</v>
      </c>
      <c r="J246" t="s">
        <v>120</v>
      </c>
      <c r="K246" t="s">
        <v>19</v>
      </c>
      <c r="L246" t="s">
        <v>982</v>
      </c>
    </row>
    <row r="247" spans="1:12" x14ac:dyDescent="0.25">
      <c r="A247" t="s">
        <v>13</v>
      </c>
      <c r="B247" t="str">
        <f>"9781260132298"</f>
        <v>9781260132298</v>
      </c>
      <c r="C247" t="s">
        <v>983</v>
      </c>
      <c r="E247" t="s">
        <v>984</v>
      </c>
      <c r="F247" t="s">
        <v>16</v>
      </c>
      <c r="G247">
        <v>2018</v>
      </c>
      <c r="H247" s="1">
        <v>43370</v>
      </c>
      <c r="I247" t="s">
        <v>985</v>
      </c>
      <c r="J247" t="s">
        <v>986</v>
      </c>
      <c r="K247" t="s">
        <v>19</v>
      </c>
      <c r="L247" t="s">
        <v>987</v>
      </c>
    </row>
    <row r="248" spans="1:12" x14ac:dyDescent="0.25">
      <c r="A248" t="s">
        <v>13</v>
      </c>
      <c r="B248" t="str">
        <f>"9780070077911"</f>
        <v>9780070077911</v>
      </c>
      <c r="C248" t="s">
        <v>988</v>
      </c>
      <c r="E248" t="s">
        <v>989</v>
      </c>
      <c r="F248" t="s">
        <v>16</v>
      </c>
      <c r="G248">
        <v>2010</v>
      </c>
      <c r="H248" s="1">
        <v>41941</v>
      </c>
      <c r="I248" t="s">
        <v>990</v>
      </c>
      <c r="J248" t="s">
        <v>991</v>
      </c>
      <c r="K248" t="s">
        <v>19</v>
      </c>
      <c r="L248" t="s">
        <v>992</v>
      </c>
    </row>
    <row r="249" spans="1:12" x14ac:dyDescent="0.25">
      <c r="A249" t="s">
        <v>13</v>
      </c>
      <c r="B249" t="str">
        <f>"9781260135015"</f>
        <v>9781260135015</v>
      </c>
      <c r="C249" t="s">
        <v>993</v>
      </c>
      <c r="E249" t="s">
        <v>994</v>
      </c>
      <c r="F249" t="s">
        <v>16</v>
      </c>
      <c r="G249">
        <v>2019</v>
      </c>
      <c r="H249" s="1">
        <v>43523</v>
      </c>
      <c r="I249" t="s">
        <v>995</v>
      </c>
      <c r="J249" t="s">
        <v>44</v>
      </c>
      <c r="K249" t="s">
        <v>19</v>
      </c>
      <c r="L249" t="s">
        <v>996</v>
      </c>
    </row>
    <row r="250" spans="1:12" x14ac:dyDescent="0.25">
      <c r="A250" t="s">
        <v>13</v>
      </c>
      <c r="B250" t="str">
        <f>"9781259587542"</f>
        <v>9781259587542</v>
      </c>
      <c r="C250" t="s">
        <v>997</v>
      </c>
      <c r="E250" t="s">
        <v>998</v>
      </c>
      <c r="F250" t="s">
        <v>16</v>
      </c>
      <c r="G250">
        <v>2016</v>
      </c>
      <c r="H250" s="1">
        <v>42577</v>
      </c>
      <c r="I250" t="s">
        <v>115</v>
      </c>
      <c r="J250" t="s">
        <v>29</v>
      </c>
      <c r="K250" t="s">
        <v>19</v>
      </c>
      <c r="L250" t="s">
        <v>999</v>
      </c>
    </row>
    <row r="251" spans="1:12" x14ac:dyDescent="0.25">
      <c r="A251" t="s">
        <v>13</v>
      </c>
      <c r="B251" t="str">
        <f>"9781260120769"</f>
        <v>9781260120769</v>
      </c>
      <c r="C251" t="s">
        <v>1000</v>
      </c>
      <c r="E251" t="s">
        <v>1001</v>
      </c>
      <c r="F251" t="s">
        <v>16</v>
      </c>
      <c r="G251">
        <v>2019</v>
      </c>
      <c r="H251" s="1">
        <v>43588</v>
      </c>
      <c r="I251" t="s">
        <v>1002</v>
      </c>
      <c r="J251" t="s">
        <v>106</v>
      </c>
      <c r="K251" t="s">
        <v>19</v>
      </c>
      <c r="L251" t="s">
        <v>1003</v>
      </c>
    </row>
    <row r="252" spans="1:12" x14ac:dyDescent="0.25">
      <c r="A252" t="s">
        <v>13</v>
      </c>
      <c r="B252" t="str">
        <f>"9781264258802"</f>
        <v>9781264258802</v>
      </c>
      <c r="C252" t="s">
        <v>1004</v>
      </c>
      <c r="E252" t="s">
        <v>1005</v>
      </c>
      <c r="F252" t="s">
        <v>16</v>
      </c>
      <c r="G252">
        <v>2022</v>
      </c>
      <c r="H252" s="1">
        <v>44617</v>
      </c>
      <c r="I252" t="s">
        <v>1006</v>
      </c>
      <c r="J252" t="s">
        <v>106</v>
      </c>
      <c r="K252" t="s">
        <v>19</v>
      </c>
      <c r="L252" t="s">
        <v>1007</v>
      </c>
    </row>
    <row r="253" spans="1:12" x14ac:dyDescent="0.25">
      <c r="A253" t="s">
        <v>13</v>
      </c>
      <c r="B253" t="str">
        <f>"9780071809894"</f>
        <v>9780071809894</v>
      </c>
      <c r="C253" t="s">
        <v>1008</v>
      </c>
      <c r="E253" t="s">
        <v>1009</v>
      </c>
      <c r="F253" t="s">
        <v>16</v>
      </c>
      <c r="G253">
        <v>2014</v>
      </c>
      <c r="H253" s="1">
        <v>41766</v>
      </c>
      <c r="I253" t="s">
        <v>1010</v>
      </c>
      <c r="J253" t="s">
        <v>818</v>
      </c>
      <c r="K253" t="s">
        <v>19</v>
      </c>
      <c r="L253" t="s">
        <v>1011</v>
      </c>
    </row>
    <row r="254" spans="1:12" x14ac:dyDescent="0.25">
      <c r="A254" t="s">
        <v>13</v>
      </c>
      <c r="B254" t="str">
        <f>"9781260120974"</f>
        <v>9781260120974</v>
      </c>
      <c r="C254" t="s">
        <v>1012</v>
      </c>
      <c r="E254" t="s">
        <v>1013</v>
      </c>
      <c r="F254" t="s">
        <v>16</v>
      </c>
      <c r="G254">
        <v>2019</v>
      </c>
      <c r="H254" s="1">
        <v>43587</v>
      </c>
      <c r="I254" t="s">
        <v>1014</v>
      </c>
      <c r="J254" t="s">
        <v>232</v>
      </c>
      <c r="K254" t="s">
        <v>19</v>
      </c>
      <c r="L254" t="s">
        <v>1015</v>
      </c>
    </row>
    <row r="255" spans="1:12" x14ac:dyDescent="0.25">
      <c r="A255" t="s">
        <v>13</v>
      </c>
      <c r="B255" t="str">
        <f>"9781260441055"</f>
        <v>9781260441055</v>
      </c>
      <c r="C255" t="s">
        <v>1016</v>
      </c>
      <c r="E255" t="s">
        <v>1017</v>
      </c>
      <c r="F255" t="s">
        <v>16</v>
      </c>
      <c r="G255">
        <v>2019</v>
      </c>
      <c r="H255" s="1">
        <v>43676</v>
      </c>
      <c r="I255" t="s">
        <v>1018</v>
      </c>
      <c r="J255" t="s">
        <v>1019</v>
      </c>
      <c r="K255" t="s">
        <v>19</v>
      </c>
      <c r="L255" t="s">
        <v>1020</v>
      </c>
    </row>
    <row r="256" spans="1:12" x14ac:dyDescent="0.25">
      <c r="A256" t="s">
        <v>13</v>
      </c>
      <c r="B256" t="str">
        <f>"9781264270118"</f>
        <v>9781264270118</v>
      </c>
      <c r="C256" t="s">
        <v>1021</v>
      </c>
      <c r="E256" t="s">
        <v>1022</v>
      </c>
      <c r="F256" t="s">
        <v>16</v>
      </c>
      <c r="G256">
        <v>2022</v>
      </c>
      <c r="H256" s="1">
        <v>44581</v>
      </c>
      <c r="I256" t="s">
        <v>985</v>
      </c>
      <c r="J256" t="s">
        <v>986</v>
      </c>
      <c r="K256" t="s">
        <v>19</v>
      </c>
      <c r="L256" t="s">
        <v>1023</v>
      </c>
    </row>
    <row r="257" spans="1:12" x14ac:dyDescent="0.25">
      <c r="A257" t="s">
        <v>13</v>
      </c>
      <c r="B257" t="str">
        <f>"9780070419995"</f>
        <v>9780070419995</v>
      </c>
      <c r="C257" t="s">
        <v>1024</v>
      </c>
      <c r="E257" t="s">
        <v>1025</v>
      </c>
      <c r="F257" t="s">
        <v>16</v>
      </c>
      <c r="G257">
        <v>2001</v>
      </c>
      <c r="H257" s="1">
        <v>41367</v>
      </c>
      <c r="K257" t="s">
        <v>247</v>
      </c>
      <c r="L257" t="s">
        <v>1026</v>
      </c>
    </row>
    <row r="258" spans="1:12" x14ac:dyDescent="0.25">
      <c r="A258" t="s">
        <v>13</v>
      </c>
      <c r="B258" t="str">
        <f>"9780071624213"</f>
        <v>9780071624213</v>
      </c>
      <c r="C258" t="s">
        <v>1027</v>
      </c>
      <c r="E258" t="s">
        <v>1028</v>
      </c>
      <c r="F258" t="s">
        <v>16</v>
      </c>
      <c r="G258">
        <v>2011</v>
      </c>
      <c r="H258" s="1">
        <v>40909</v>
      </c>
      <c r="K258" t="s">
        <v>247</v>
      </c>
      <c r="L258" t="s">
        <v>1029</v>
      </c>
    </row>
    <row r="259" spans="1:12" x14ac:dyDescent="0.25">
      <c r="A259" t="s">
        <v>13</v>
      </c>
      <c r="B259" t="str">
        <f>"9780071805124"</f>
        <v>9780071805124</v>
      </c>
      <c r="C259" t="s">
        <v>1030</v>
      </c>
      <c r="E259" t="s">
        <v>1031</v>
      </c>
      <c r="F259" t="s">
        <v>16</v>
      </c>
      <c r="G259">
        <v>2014</v>
      </c>
      <c r="H259" s="1">
        <v>41793</v>
      </c>
      <c r="I259" t="s">
        <v>484</v>
      </c>
      <c r="J259" t="s">
        <v>39</v>
      </c>
      <c r="K259" t="s">
        <v>19</v>
      </c>
      <c r="L259" t="s">
        <v>1032</v>
      </c>
    </row>
    <row r="260" spans="1:12" x14ac:dyDescent="0.25">
      <c r="A260" t="s">
        <v>13</v>
      </c>
      <c r="B260" t="str">
        <f>"9780071701228"</f>
        <v>9780071701228</v>
      </c>
      <c r="C260" t="s">
        <v>1033</v>
      </c>
      <c r="E260" t="s">
        <v>1034</v>
      </c>
      <c r="F260" t="s">
        <v>16</v>
      </c>
      <c r="G260">
        <v>2010</v>
      </c>
      <c r="H260" s="1">
        <v>40909</v>
      </c>
      <c r="I260" t="s">
        <v>400</v>
      </c>
      <c r="J260" t="s">
        <v>29</v>
      </c>
      <c r="K260" t="s">
        <v>19</v>
      </c>
      <c r="L260" t="s">
        <v>1035</v>
      </c>
    </row>
    <row r="261" spans="1:12" x14ac:dyDescent="0.25">
      <c r="A261" t="s">
        <v>13</v>
      </c>
      <c r="B261" t="str">
        <f>"9781260441604"</f>
        <v>9781260441604</v>
      </c>
      <c r="C261" t="s">
        <v>1036</v>
      </c>
      <c r="E261" t="s">
        <v>1037</v>
      </c>
      <c r="F261" t="s">
        <v>16</v>
      </c>
      <c r="G261">
        <v>2020</v>
      </c>
      <c r="H261" s="1">
        <v>43972</v>
      </c>
      <c r="I261" t="s">
        <v>1038</v>
      </c>
      <c r="J261" t="s">
        <v>1039</v>
      </c>
      <c r="K261" t="s">
        <v>19</v>
      </c>
      <c r="L261" t="s">
        <v>1040</v>
      </c>
    </row>
    <row r="262" spans="1:12" x14ac:dyDescent="0.25">
      <c r="A262" t="s">
        <v>13</v>
      </c>
      <c r="B262" t="str">
        <f>"9780071495943"</f>
        <v>9780071495943</v>
      </c>
      <c r="C262" t="s">
        <v>1041</v>
      </c>
      <c r="E262" t="s">
        <v>1042</v>
      </c>
      <c r="F262" t="s">
        <v>16</v>
      </c>
      <c r="G262">
        <v>2008</v>
      </c>
      <c r="H262" s="1">
        <v>40909</v>
      </c>
      <c r="K262" t="s">
        <v>247</v>
      </c>
      <c r="L262" t="s">
        <v>1043</v>
      </c>
    </row>
    <row r="263" spans="1:12" x14ac:dyDescent="0.25">
      <c r="A263" t="s">
        <v>13</v>
      </c>
      <c r="B263" t="str">
        <f>"9780071488600"</f>
        <v>9780071488600</v>
      </c>
      <c r="C263" t="s">
        <v>1044</v>
      </c>
      <c r="E263" t="s">
        <v>1045</v>
      </c>
      <c r="F263" t="s">
        <v>16</v>
      </c>
      <c r="G263">
        <v>2008</v>
      </c>
      <c r="H263" s="1">
        <v>40909</v>
      </c>
      <c r="K263" t="s">
        <v>247</v>
      </c>
      <c r="L263" t="s">
        <v>1046</v>
      </c>
    </row>
    <row r="264" spans="1:12" x14ac:dyDescent="0.25">
      <c r="A264" t="s">
        <v>13</v>
      </c>
      <c r="B264" t="str">
        <f>"9780071428675"</f>
        <v>9780071428675</v>
      </c>
      <c r="C264" t="s">
        <v>1047</v>
      </c>
      <c r="E264" t="s">
        <v>1048</v>
      </c>
      <c r="F264" t="s">
        <v>16</v>
      </c>
      <c r="G264">
        <v>2007</v>
      </c>
      <c r="H264" s="1">
        <v>40909</v>
      </c>
      <c r="K264" t="s">
        <v>247</v>
      </c>
      <c r="L264" t="s">
        <v>1049</v>
      </c>
    </row>
    <row r="265" spans="1:12" x14ac:dyDescent="0.25">
      <c r="A265" t="s">
        <v>13</v>
      </c>
      <c r="B265" t="str">
        <f>"9781264573585"</f>
        <v>9781264573585</v>
      </c>
      <c r="C265" t="s">
        <v>1050</v>
      </c>
      <c r="E265" t="s">
        <v>1051</v>
      </c>
      <c r="F265" t="s">
        <v>16</v>
      </c>
      <c r="G265">
        <v>2023</v>
      </c>
      <c r="H265" s="1">
        <v>44977</v>
      </c>
      <c r="I265" t="s">
        <v>1052</v>
      </c>
      <c r="J265" t="s">
        <v>241</v>
      </c>
      <c r="K265" t="s">
        <v>19</v>
      </c>
      <c r="L265" t="s">
        <v>1053</v>
      </c>
    </row>
    <row r="266" spans="1:12" x14ac:dyDescent="0.25">
      <c r="A266" t="s">
        <v>13</v>
      </c>
      <c r="B266" t="str">
        <f>"9780070527683"</f>
        <v>9780070527683</v>
      </c>
      <c r="C266" t="s">
        <v>1054</v>
      </c>
      <c r="E266" t="s">
        <v>1055</v>
      </c>
      <c r="F266" t="s">
        <v>16</v>
      </c>
      <c r="G266">
        <v>1999</v>
      </c>
      <c r="H266" s="1">
        <v>40909</v>
      </c>
      <c r="K266" t="s">
        <v>247</v>
      </c>
      <c r="L266" t="s">
        <v>1056</v>
      </c>
    </row>
    <row r="267" spans="1:12" x14ac:dyDescent="0.25">
      <c r="A267" t="s">
        <v>13</v>
      </c>
      <c r="B267" t="str">
        <f>"9780071771115"</f>
        <v>9780071771115</v>
      </c>
      <c r="C267" t="s">
        <v>1057</v>
      </c>
      <c r="E267" t="s">
        <v>1058</v>
      </c>
      <c r="F267" t="s">
        <v>16</v>
      </c>
      <c r="G267">
        <v>2011</v>
      </c>
      <c r="H267" s="1">
        <v>41879</v>
      </c>
      <c r="K267" t="s">
        <v>247</v>
      </c>
      <c r="L267" t="s">
        <v>1059</v>
      </c>
    </row>
    <row r="268" spans="1:12" x14ac:dyDescent="0.25">
      <c r="A268" t="s">
        <v>13</v>
      </c>
      <c r="B268" t="str">
        <f>"9781259587665"</f>
        <v>9781259587665</v>
      </c>
      <c r="C268" t="s">
        <v>1060</v>
      </c>
      <c r="E268" t="s">
        <v>1061</v>
      </c>
      <c r="F268" t="s">
        <v>16</v>
      </c>
      <c r="G268">
        <v>2016</v>
      </c>
      <c r="H268" s="1">
        <v>42550</v>
      </c>
      <c r="I268" t="s">
        <v>1062</v>
      </c>
      <c r="J268" t="s">
        <v>577</v>
      </c>
      <c r="K268" t="s">
        <v>19</v>
      </c>
      <c r="L268" t="s">
        <v>1063</v>
      </c>
    </row>
    <row r="269" spans="1:12" x14ac:dyDescent="0.25">
      <c r="A269" t="s">
        <v>13</v>
      </c>
      <c r="B269" t="str">
        <f>"9780071789943"</f>
        <v>9780071789943</v>
      </c>
      <c r="C269" t="s">
        <v>1064</v>
      </c>
      <c r="E269" t="s">
        <v>1065</v>
      </c>
      <c r="F269" t="s">
        <v>16</v>
      </c>
      <c r="G269">
        <v>2014</v>
      </c>
      <c r="H269" s="1">
        <v>41971</v>
      </c>
      <c r="I269" t="s">
        <v>1066</v>
      </c>
      <c r="J269" t="s">
        <v>49</v>
      </c>
      <c r="K269" t="s">
        <v>19</v>
      </c>
      <c r="L269" t="s">
        <v>1067</v>
      </c>
    </row>
    <row r="270" spans="1:12" x14ac:dyDescent="0.25">
      <c r="A270" t="s">
        <v>13</v>
      </c>
      <c r="B270" t="str">
        <f>"9780071609180"</f>
        <v>9780071609180</v>
      </c>
      <c r="C270" t="s">
        <v>1068</v>
      </c>
      <c r="E270" t="s">
        <v>1069</v>
      </c>
      <c r="F270" t="s">
        <v>16</v>
      </c>
      <c r="G270">
        <v>2009</v>
      </c>
      <c r="H270" s="1">
        <v>40909</v>
      </c>
      <c r="K270" t="s">
        <v>247</v>
      </c>
      <c r="L270" t="s">
        <v>1070</v>
      </c>
    </row>
    <row r="271" spans="1:12" x14ac:dyDescent="0.25">
      <c r="A271" t="s">
        <v>13</v>
      </c>
      <c r="B271" t="str">
        <f>"9780071599214"</f>
        <v>9780071599214</v>
      </c>
      <c r="C271" t="s">
        <v>1071</v>
      </c>
      <c r="E271" t="s">
        <v>1072</v>
      </c>
      <c r="F271" t="s">
        <v>16</v>
      </c>
      <c r="G271">
        <v>2009</v>
      </c>
      <c r="H271" s="1">
        <v>40909</v>
      </c>
      <c r="K271" t="s">
        <v>247</v>
      </c>
      <c r="L271" t="s">
        <v>1073</v>
      </c>
    </row>
    <row r="272" spans="1:12" x14ac:dyDescent="0.25">
      <c r="A272" t="s">
        <v>13</v>
      </c>
      <c r="B272" t="str">
        <f>"9781260473599"</f>
        <v>9781260473599</v>
      </c>
      <c r="C272" t="s">
        <v>1074</v>
      </c>
      <c r="E272" t="s">
        <v>1075</v>
      </c>
      <c r="F272" t="s">
        <v>16</v>
      </c>
      <c r="G272">
        <v>2022</v>
      </c>
      <c r="H272" s="1">
        <v>44522</v>
      </c>
      <c r="I272" t="s">
        <v>1076</v>
      </c>
      <c r="J272" t="s">
        <v>1077</v>
      </c>
      <c r="K272" t="s">
        <v>19</v>
      </c>
      <c r="L272" t="s">
        <v>1078</v>
      </c>
    </row>
    <row r="273" spans="1:12" x14ac:dyDescent="0.25">
      <c r="A273" t="s">
        <v>13</v>
      </c>
      <c r="B273" t="str">
        <f>"9780071809511"</f>
        <v>9780071809511</v>
      </c>
      <c r="C273" t="s">
        <v>1079</v>
      </c>
      <c r="E273" t="s">
        <v>1080</v>
      </c>
      <c r="F273" t="s">
        <v>16</v>
      </c>
      <c r="G273">
        <v>2013</v>
      </c>
      <c r="H273" s="1">
        <v>41622</v>
      </c>
      <c r="I273" t="s">
        <v>882</v>
      </c>
      <c r="J273" t="s">
        <v>241</v>
      </c>
      <c r="K273" t="s">
        <v>19</v>
      </c>
      <c r="L273" t="s">
        <v>1081</v>
      </c>
    </row>
    <row r="274" spans="1:12" x14ac:dyDescent="0.25">
      <c r="A274" t="s">
        <v>13</v>
      </c>
      <c r="B274" t="str">
        <f>"9780071745703"</f>
        <v>9780071745703</v>
      </c>
      <c r="C274" t="s">
        <v>1082</v>
      </c>
      <c r="E274" t="s">
        <v>1083</v>
      </c>
      <c r="F274" t="s">
        <v>16</v>
      </c>
      <c r="G274">
        <v>2011</v>
      </c>
      <c r="H274" s="1">
        <v>41449</v>
      </c>
      <c r="I274" t="s">
        <v>115</v>
      </c>
      <c r="J274" t="s">
        <v>29</v>
      </c>
      <c r="K274" t="s">
        <v>19</v>
      </c>
      <c r="L274" t="s">
        <v>1084</v>
      </c>
    </row>
    <row r="275" spans="1:12" x14ac:dyDescent="0.25">
      <c r="A275" t="s">
        <v>13</v>
      </c>
      <c r="B275" t="str">
        <f>"9780071763271"</f>
        <v>9780071763271</v>
      </c>
      <c r="C275" t="s">
        <v>1085</v>
      </c>
      <c r="E275" t="s">
        <v>32</v>
      </c>
      <c r="F275" t="s">
        <v>16</v>
      </c>
      <c r="G275">
        <v>2011</v>
      </c>
      <c r="H275" s="1">
        <v>41281</v>
      </c>
      <c r="I275" t="s">
        <v>1086</v>
      </c>
      <c r="J275" t="s">
        <v>34</v>
      </c>
      <c r="K275" t="s">
        <v>19</v>
      </c>
      <c r="L275" t="s">
        <v>1087</v>
      </c>
    </row>
    <row r="276" spans="1:12" x14ac:dyDescent="0.25">
      <c r="A276" t="s">
        <v>13</v>
      </c>
      <c r="B276" t="str">
        <f>"9781265513320"</f>
        <v>9781265513320</v>
      </c>
      <c r="C276" t="s">
        <v>1088</v>
      </c>
      <c r="E276" t="s">
        <v>1089</v>
      </c>
      <c r="F276" t="s">
        <v>16</v>
      </c>
      <c r="G276">
        <v>2024</v>
      </c>
      <c r="H276" s="1">
        <v>45324</v>
      </c>
      <c r="I276" t="s">
        <v>231</v>
      </c>
      <c r="J276" t="s">
        <v>232</v>
      </c>
      <c r="K276" t="s">
        <v>19</v>
      </c>
      <c r="L276" t="s">
        <v>1090</v>
      </c>
    </row>
    <row r="277" spans="1:12" x14ac:dyDescent="0.25">
      <c r="A277" t="s">
        <v>13</v>
      </c>
      <c r="B277" t="str">
        <f>"9780071475730"</f>
        <v>9780071475730</v>
      </c>
      <c r="C277" t="s">
        <v>1091</v>
      </c>
      <c r="E277" t="s">
        <v>1092</v>
      </c>
      <c r="F277" t="s">
        <v>16</v>
      </c>
      <c r="G277">
        <v>2007</v>
      </c>
      <c r="H277" s="1">
        <v>41816</v>
      </c>
      <c r="I277" t="s">
        <v>1093</v>
      </c>
      <c r="J277" t="s">
        <v>1094</v>
      </c>
      <c r="K277" t="s">
        <v>19</v>
      </c>
      <c r="L277" t="s">
        <v>1095</v>
      </c>
    </row>
    <row r="278" spans="1:12" x14ac:dyDescent="0.25">
      <c r="A278" t="s">
        <v>13</v>
      </c>
      <c r="B278" t="str">
        <f>"9781264675913"</f>
        <v>9781264675913</v>
      </c>
      <c r="C278" t="s">
        <v>1096</v>
      </c>
      <c r="E278" t="s">
        <v>1097</v>
      </c>
      <c r="F278" t="s">
        <v>16</v>
      </c>
      <c r="G278">
        <v>2024</v>
      </c>
      <c r="H278" s="1">
        <v>45252</v>
      </c>
      <c r="I278" t="s">
        <v>1098</v>
      </c>
      <c r="J278" t="s">
        <v>1099</v>
      </c>
      <c r="K278" t="s">
        <v>19</v>
      </c>
      <c r="L278" t="s">
        <v>1100</v>
      </c>
    </row>
    <row r="279" spans="1:12" x14ac:dyDescent="0.25">
      <c r="A279" t="s">
        <v>13</v>
      </c>
      <c r="B279" t="str">
        <f>"9781260468519"</f>
        <v>9781260468519</v>
      </c>
      <c r="C279" t="s">
        <v>1101</v>
      </c>
      <c r="E279" t="s">
        <v>1102</v>
      </c>
      <c r="F279" t="s">
        <v>16</v>
      </c>
      <c r="G279">
        <v>2021</v>
      </c>
      <c r="H279" s="1">
        <v>44953</v>
      </c>
      <c r="I279" t="s">
        <v>1103</v>
      </c>
      <c r="J279" t="s">
        <v>49</v>
      </c>
      <c r="K279" t="s">
        <v>19</v>
      </c>
      <c r="L279" t="s">
        <v>1104</v>
      </c>
    </row>
    <row r="280" spans="1:12" x14ac:dyDescent="0.25">
      <c r="A280" t="s">
        <v>13</v>
      </c>
      <c r="B280" t="str">
        <f>"9780071490238"</f>
        <v>9780071490238</v>
      </c>
      <c r="C280" t="s">
        <v>1105</v>
      </c>
      <c r="E280" t="s">
        <v>1106</v>
      </c>
      <c r="F280" t="s">
        <v>16</v>
      </c>
      <c r="G280">
        <v>2008</v>
      </c>
      <c r="H280" s="1">
        <v>40909</v>
      </c>
      <c r="K280" t="s">
        <v>247</v>
      </c>
      <c r="L280" t="s">
        <v>1107</v>
      </c>
    </row>
    <row r="281" spans="1:12" x14ac:dyDescent="0.25">
      <c r="A281" t="s">
        <v>13</v>
      </c>
      <c r="B281" t="str">
        <f>"9781260460537"</f>
        <v>9781260460537</v>
      </c>
      <c r="C281" t="s">
        <v>1108</v>
      </c>
      <c r="E281" t="s">
        <v>1109</v>
      </c>
      <c r="F281" t="s">
        <v>16</v>
      </c>
      <c r="G281">
        <v>2021</v>
      </c>
      <c r="H281" s="1">
        <v>44224</v>
      </c>
      <c r="I281" t="s">
        <v>1110</v>
      </c>
      <c r="J281" t="s">
        <v>49</v>
      </c>
      <c r="K281" t="s">
        <v>19</v>
      </c>
      <c r="L281" t="s">
        <v>1111</v>
      </c>
    </row>
    <row r="282" spans="1:12" x14ac:dyDescent="0.25">
      <c r="A282" t="s">
        <v>13</v>
      </c>
      <c r="B282" t="str">
        <f>"9781259643613"</f>
        <v>9781259643613</v>
      </c>
      <c r="C282" t="s">
        <v>1112</v>
      </c>
      <c r="E282" t="s">
        <v>1113</v>
      </c>
      <c r="F282" t="s">
        <v>16</v>
      </c>
      <c r="G282">
        <v>2017</v>
      </c>
      <c r="H282" s="1">
        <v>42403</v>
      </c>
      <c r="I282" t="s">
        <v>48</v>
      </c>
      <c r="J282" t="s">
        <v>49</v>
      </c>
      <c r="K282" t="s">
        <v>19</v>
      </c>
      <c r="L282" t="s">
        <v>1114</v>
      </c>
    </row>
    <row r="283" spans="1:12" x14ac:dyDescent="0.25">
      <c r="A283" t="s">
        <v>13</v>
      </c>
      <c r="B283" t="str">
        <f>"9780071455060"</f>
        <v>9780071455060</v>
      </c>
      <c r="C283" t="s">
        <v>1115</v>
      </c>
      <c r="E283" t="s">
        <v>1116</v>
      </c>
      <c r="F283" t="s">
        <v>16</v>
      </c>
      <c r="G283">
        <v>2005</v>
      </c>
      <c r="H283" s="1">
        <v>40909</v>
      </c>
      <c r="K283" t="s">
        <v>247</v>
      </c>
      <c r="L283" t="s">
        <v>1117</v>
      </c>
    </row>
    <row r="284" spans="1:12" x14ac:dyDescent="0.25">
      <c r="A284" t="s">
        <v>13</v>
      </c>
      <c r="B284" t="str">
        <f>"9781260464344"</f>
        <v>9781260464344</v>
      </c>
      <c r="C284" t="s">
        <v>1118</v>
      </c>
      <c r="E284" t="s">
        <v>1119</v>
      </c>
      <c r="F284" t="s">
        <v>16</v>
      </c>
      <c r="G284">
        <v>2022</v>
      </c>
      <c r="H284" s="1">
        <v>44559</v>
      </c>
      <c r="I284" t="s">
        <v>1120</v>
      </c>
      <c r="J284" t="s">
        <v>18</v>
      </c>
      <c r="K284" t="s">
        <v>19</v>
      </c>
      <c r="L284" t="s">
        <v>1121</v>
      </c>
    </row>
    <row r="285" spans="1:12" x14ac:dyDescent="0.25">
      <c r="A285" t="s">
        <v>13</v>
      </c>
      <c r="B285" t="str">
        <f>"9780071473590"</f>
        <v>9780071473590</v>
      </c>
      <c r="C285" t="s">
        <v>1122</v>
      </c>
      <c r="E285" t="s">
        <v>1123</v>
      </c>
      <c r="F285" t="s">
        <v>16</v>
      </c>
      <c r="G285">
        <v>2007</v>
      </c>
      <c r="H285" s="1">
        <v>41941</v>
      </c>
      <c r="I285" t="s">
        <v>1086</v>
      </c>
      <c r="J285" t="s">
        <v>34</v>
      </c>
      <c r="K285" t="s">
        <v>19</v>
      </c>
      <c r="L285" t="s">
        <v>1124</v>
      </c>
    </row>
    <row r="286" spans="1:12" x14ac:dyDescent="0.25">
      <c r="A286" t="s">
        <v>13</v>
      </c>
      <c r="B286" t="str">
        <f>"9781260031317"</f>
        <v>9781260031317</v>
      </c>
      <c r="C286" t="s">
        <v>1125</v>
      </c>
      <c r="E286" t="s">
        <v>1126</v>
      </c>
      <c r="F286" t="s">
        <v>16</v>
      </c>
      <c r="G286">
        <v>2018</v>
      </c>
      <c r="H286" s="1">
        <v>43277</v>
      </c>
      <c r="I286" t="s">
        <v>43</v>
      </c>
      <c r="J286" t="s">
        <v>44</v>
      </c>
      <c r="K286" t="s">
        <v>19</v>
      </c>
      <c r="L286" t="s">
        <v>1127</v>
      </c>
    </row>
    <row r="287" spans="1:12" x14ac:dyDescent="0.25">
      <c r="A287" t="s">
        <v>13</v>
      </c>
      <c r="B287" t="str">
        <f>"9780070656925"</f>
        <v>9780070656925</v>
      </c>
      <c r="C287" t="s">
        <v>1128</v>
      </c>
      <c r="E287" t="s">
        <v>1129</v>
      </c>
      <c r="F287" t="s">
        <v>16</v>
      </c>
      <c r="G287">
        <v>2008</v>
      </c>
      <c r="K287" t="s">
        <v>247</v>
      </c>
      <c r="L287" t="s">
        <v>1130</v>
      </c>
    </row>
    <row r="288" spans="1:12" x14ac:dyDescent="0.25">
      <c r="A288" t="s">
        <v>13</v>
      </c>
      <c r="B288" t="str">
        <f>"9780071819251"</f>
        <v>9780071819251</v>
      </c>
      <c r="C288" t="s">
        <v>1131</v>
      </c>
      <c r="E288" t="s">
        <v>42</v>
      </c>
      <c r="F288" t="s">
        <v>16</v>
      </c>
      <c r="G288">
        <v>2014</v>
      </c>
      <c r="H288" s="1">
        <v>42095</v>
      </c>
      <c r="K288" t="s">
        <v>247</v>
      </c>
      <c r="L288" t="s">
        <v>1132</v>
      </c>
    </row>
    <row r="289" spans="1:12" x14ac:dyDescent="0.25">
      <c r="A289" t="s">
        <v>13</v>
      </c>
      <c r="B289" t="str">
        <f>"9780071359672"</f>
        <v>9780071359672</v>
      </c>
      <c r="C289" t="s">
        <v>1133</v>
      </c>
      <c r="E289" t="s">
        <v>1134</v>
      </c>
      <c r="F289" t="s">
        <v>16</v>
      </c>
      <c r="G289">
        <v>1999</v>
      </c>
      <c r="H289" s="1">
        <v>40910</v>
      </c>
      <c r="K289" t="s">
        <v>247</v>
      </c>
      <c r="L289" t="s">
        <v>1135</v>
      </c>
    </row>
    <row r="290" spans="1:12" x14ac:dyDescent="0.25">
      <c r="A290" t="s">
        <v>13</v>
      </c>
      <c r="B290" t="str">
        <f>"9780070126183"</f>
        <v>9780070126183</v>
      </c>
      <c r="C290" t="s">
        <v>1136</v>
      </c>
      <c r="E290" t="s">
        <v>1137</v>
      </c>
      <c r="F290" t="s">
        <v>16</v>
      </c>
      <c r="G290">
        <v>2000</v>
      </c>
      <c r="H290" s="1">
        <v>40909</v>
      </c>
      <c r="I290" t="s">
        <v>133</v>
      </c>
      <c r="J290" t="s">
        <v>29</v>
      </c>
      <c r="K290" t="s">
        <v>19</v>
      </c>
      <c r="L290" t="s">
        <v>1138</v>
      </c>
    </row>
    <row r="291" spans="1:12" x14ac:dyDescent="0.25">
      <c r="A291" t="s">
        <v>13</v>
      </c>
      <c r="B291" t="str">
        <f>"9780070144569"</f>
        <v>9780070144569</v>
      </c>
      <c r="C291" t="s">
        <v>1139</v>
      </c>
      <c r="E291" t="s">
        <v>1140</v>
      </c>
      <c r="F291" t="s">
        <v>16</v>
      </c>
      <c r="G291">
        <v>2010</v>
      </c>
      <c r="H291" s="1">
        <v>41941</v>
      </c>
      <c r="I291" t="s">
        <v>1141</v>
      </c>
      <c r="J291" t="s">
        <v>69</v>
      </c>
      <c r="K291" t="s">
        <v>19</v>
      </c>
      <c r="L291" t="s">
        <v>1142</v>
      </c>
    </row>
    <row r="292" spans="1:12" x14ac:dyDescent="0.25">
      <c r="A292" t="s">
        <v>13</v>
      </c>
      <c r="B292" t="str">
        <f>"9780070181311"</f>
        <v>9780070181311</v>
      </c>
      <c r="C292" t="s">
        <v>1143</v>
      </c>
      <c r="E292" t="s">
        <v>1144</v>
      </c>
      <c r="F292" t="s">
        <v>16</v>
      </c>
      <c r="G292">
        <v>1999</v>
      </c>
      <c r="H292" s="1">
        <v>41773</v>
      </c>
      <c r="I292" t="s">
        <v>1145</v>
      </c>
      <c r="J292" t="s">
        <v>1146</v>
      </c>
      <c r="K292" t="s">
        <v>19</v>
      </c>
      <c r="L292" t="s">
        <v>1147</v>
      </c>
    </row>
    <row r="293" spans="1:12" x14ac:dyDescent="0.25">
      <c r="A293" t="s">
        <v>13</v>
      </c>
      <c r="B293" t="str">
        <f>"9780070045316"</f>
        <v>9780070045316</v>
      </c>
      <c r="C293" t="s">
        <v>1148</v>
      </c>
      <c r="E293" t="s">
        <v>1149</v>
      </c>
      <c r="F293" t="s">
        <v>16</v>
      </c>
      <c r="G293">
        <v>1981</v>
      </c>
      <c r="H293" s="1">
        <v>42181</v>
      </c>
      <c r="I293" t="s">
        <v>1150</v>
      </c>
      <c r="J293" t="s">
        <v>572</v>
      </c>
      <c r="K293" t="s">
        <v>19</v>
      </c>
      <c r="L293" t="s">
        <v>1151</v>
      </c>
    </row>
    <row r="294" spans="1:12" x14ac:dyDescent="0.25">
      <c r="A294" t="s">
        <v>13</v>
      </c>
      <c r="B294" t="str">
        <f>"9780070067066"</f>
        <v>9780070067066</v>
      </c>
      <c r="C294" t="s">
        <v>1152</v>
      </c>
      <c r="E294" t="s">
        <v>1153</v>
      </c>
      <c r="F294" t="s">
        <v>16</v>
      </c>
      <c r="G294">
        <v>2001</v>
      </c>
      <c r="H294" s="1">
        <v>40909</v>
      </c>
      <c r="I294" t="s">
        <v>184</v>
      </c>
      <c r="J294" t="s">
        <v>69</v>
      </c>
      <c r="K294" t="s">
        <v>19</v>
      </c>
      <c r="L294" t="s">
        <v>1154</v>
      </c>
    </row>
    <row r="295" spans="1:12" x14ac:dyDescent="0.25">
      <c r="A295" t="s">
        <v>13</v>
      </c>
      <c r="B295" t="str">
        <f>"9780070067172"</f>
        <v>9780070067172</v>
      </c>
      <c r="C295" t="s">
        <v>1155</v>
      </c>
      <c r="E295" t="s">
        <v>1156</v>
      </c>
      <c r="F295" t="s">
        <v>16</v>
      </c>
      <c r="G295">
        <v>2001</v>
      </c>
      <c r="H295" s="1">
        <v>40909</v>
      </c>
      <c r="I295" t="s">
        <v>528</v>
      </c>
      <c r="J295" t="s">
        <v>29</v>
      </c>
      <c r="K295" t="s">
        <v>19</v>
      </c>
      <c r="L295" t="s">
        <v>1157</v>
      </c>
    </row>
    <row r="296" spans="1:12" x14ac:dyDescent="0.25">
      <c r="A296" t="s">
        <v>13</v>
      </c>
      <c r="B296" t="str">
        <f>"9780071459068"</f>
        <v>9780071459068</v>
      </c>
      <c r="C296" t="s">
        <v>1158</v>
      </c>
      <c r="E296" t="s">
        <v>1159</v>
      </c>
      <c r="F296" t="s">
        <v>16</v>
      </c>
      <c r="G296">
        <v>2008</v>
      </c>
      <c r="H296" s="1">
        <v>40909</v>
      </c>
      <c r="I296" t="s">
        <v>1160</v>
      </c>
      <c r="J296" t="s">
        <v>156</v>
      </c>
      <c r="K296" t="s">
        <v>19</v>
      </c>
      <c r="L296" t="s">
        <v>1161</v>
      </c>
    </row>
    <row r="297" spans="1:12" x14ac:dyDescent="0.25">
      <c r="A297" t="s">
        <v>13</v>
      </c>
      <c r="B297" t="str">
        <f>"9780071713320"</f>
        <v>9780071713320</v>
      </c>
      <c r="C297" t="s">
        <v>1162</v>
      </c>
      <c r="E297" t="s">
        <v>1163</v>
      </c>
      <c r="F297" t="s">
        <v>16</v>
      </c>
      <c r="G297" t="s">
        <v>1164</v>
      </c>
      <c r="H297" s="1">
        <v>40909</v>
      </c>
      <c r="I297" t="s">
        <v>193</v>
      </c>
      <c r="J297" t="s">
        <v>194</v>
      </c>
      <c r="K297" t="s">
        <v>19</v>
      </c>
      <c r="L297" t="s">
        <v>1165</v>
      </c>
    </row>
    <row r="298" spans="1:12" x14ac:dyDescent="0.25">
      <c r="A298" t="s">
        <v>13</v>
      </c>
      <c r="B298" t="str">
        <f>"9781260474800"</f>
        <v>9781260474800</v>
      </c>
      <c r="C298" t="s">
        <v>1166</v>
      </c>
      <c r="E298" t="s">
        <v>742</v>
      </c>
      <c r="F298" t="s">
        <v>16</v>
      </c>
      <c r="G298">
        <v>2021</v>
      </c>
      <c r="H298" s="1">
        <v>44405</v>
      </c>
      <c r="I298" t="s">
        <v>119</v>
      </c>
      <c r="J298" t="s">
        <v>120</v>
      </c>
      <c r="K298" t="s">
        <v>19</v>
      </c>
      <c r="L298" t="s">
        <v>1167</v>
      </c>
    </row>
    <row r="299" spans="1:12" x14ac:dyDescent="0.25">
      <c r="A299" t="s">
        <v>13</v>
      </c>
      <c r="B299" t="str">
        <f>"9780071614696"</f>
        <v>9780071614696</v>
      </c>
      <c r="C299" t="s">
        <v>1168</v>
      </c>
      <c r="E299" t="s">
        <v>1169</v>
      </c>
      <c r="F299" t="s">
        <v>16</v>
      </c>
      <c r="G299">
        <v>2010</v>
      </c>
      <c r="H299" s="1">
        <v>40909</v>
      </c>
      <c r="I299" t="s">
        <v>69</v>
      </c>
      <c r="J299" t="s">
        <v>69</v>
      </c>
      <c r="K299" t="s">
        <v>19</v>
      </c>
      <c r="L299" t="s">
        <v>1170</v>
      </c>
    </row>
    <row r="300" spans="1:12" x14ac:dyDescent="0.25">
      <c r="A300" t="s">
        <v>13</v>
      </c>
      <c r="B300" t="str">
        <f>"9780071458863"</f>
        <v>9780071458863</v>
      </c>
      <c r="C300" t="s">
        <v>1171</v>
      </c>
      <c r="E300" t="s">
        <v>1169</v>
      </c>
      <c r="F300" t="s">
        <v>16</v>
      </c>
      <c r="G300">
        <v>2006</v>
      </c>
      <c r="H300" s="1">
        <v>40909</v>
      </c>
      <c r="I300" t="s">
        <v>1172</v>
      </c>
      <c r="J300" t="s">
        <v>1172</v>
      </c>
      <c r="K300" t="s">
        <v>19</v>
      </c>
      <c r="L300" t="s">
        <v>1173</v>
      </c>
    </row>
    <row r="301" spans="1:12" x14ac:dyDescent="0.25">
      <c r="A301" t="s">
        <v>13</v>
      </c>
      <c r="B301" t="str">
        <f>"9780071464628"</f>
        <v>9780071464628</v>
      </c>
      <c r="C301" t="s">
        <v>1174</v>
      </c>
      <c r="E301" t="s">
        <v>1175</v>
      </c>
      <c r="F301" t="s">
        <v>16</v>
      </c>
      <c r="G301">
        <v>2009</v>
      </c>
      <c r="H301" s="1">
        <v>40909</v>
      </c>
      <c r="I301" t="s">
        <v>1176</v>
      </c>
      <c r="J301" t="s">
        <v>1177</v>
      </c>
      <c r="K301" t="s">
        <v>19</v>
      </c>
      <c r="L301" t="s">
        <v>1178</v>
      </c>
    </row>
    <row r="302" spans="1:12" x14ac:dyDescent="0.25">
      <c r="A302" t="s">
        <v>13</v>
      </c>
      <c r="B302" t="str">
        <f>"9781260462869"</f>
        <v>9781260462869</v>
      </c>
      <c r="C302" t="s">
        <v>1179</v>
      </c>
      <c r="E302" t="s">
        <v>1180</v>
      </c>
      <c r="F302" t="s">
        <v>16</v>
      </c>
      <c r="G302">
        <v>2021</v>
      </c>
      <c r="H302" s="1">
        <v>44257</v>
      </c>
      <c r="I302" t="s">
        <v>332</v>
      </c>
      <c r="J302" t="s">
        <v>142</v>
      </c>
      <c r="K302" t="s">
        <v>19</v>
      </c>
      <c r="L302" t="s">
        <v>1181</v>
      </c>
    </row>
    <row r="303" spans="1:12" x14ac:dyDescent="0.25">
      <c r="A303" t="s">
        <v>13</v>
      </c>
      <c r="B303" t="str">
        <f>"9781260461466"</f>
        <v>9781260461466</v>
      </c>
      <c r="C303" t="s">
        <v>1182</v>
      </c>
      <c r="E303" t="s">
        <v>1183</v>
      </c>
      <c r="F303" t="s">
        <v>16</v>
      </c>
      <c r="G303">
        <v>2022</v>
      </c>
      <c r="H303" s="1">
        <v>44692</v>
      </c>
      <c r="I303" t="s">
        <v>17</v>
      </c>
      <c r="J303" t="s">
        <v>18</v>
      </c>
      <c r="K303" t="s">
        <v>19</v>
      </c>
      <c r="L303" t="s">
        <v>1184</v>
      </c>
    </row>
    <row r="304" spans="1:12" x14ac:dyDescent="0.25">
      <c r="A304" t="s">
        <v>13</v>
      </c>
      <c r="B304" t="str">
        <f>"9781260468489"</f>
        <v>9781260468489</v>
      </c>
      <c r="C304" t="s">
        <v>1185</v>
      </c>
      <c r="E304" t="s">
        <v>1186</v>
      </c>
      <c r="F304" t="s">
        <v>16</v>
      </c>
      <c r="G304">
        <v>2021</v>
      </c>
      <c r="H304" s="1">
        <v>44461</v>
      </c>
      <c r="I304" t="s">
        <v>1187</v>
      </c>
      <c r="J304" t="s">
        <v>69</v>
      </c>
      <c r="K304" t="s">
        <v>19</v>
      </c>
      <c r="L304" t="s">
        <v>1188</v>
      </c>
    </row>
    <row r="305" spans="1:12" x14ac:dyDescent="0.25">
      <c r="A305" t="s">
        <v>13</v>
      </c>
      <c r="B305" t="str">
        <f>"9780070684997"</f>
        <v>9780070684997</v>
      </c>
      <c r="C305" t="s">
        <v>1189</v>
      </c>
      <c r="E305" t="s">
        <v>1190</v>
      </c>
      <c r="F305" t="s">
        <v>16</v>
      </c>
      <c r="G305">
        <v>2002</v>
      </c>
      <c r="H305" s="1">
        <v>41254</v>
      </c>
      <c r="I305" t="s">
        <v>1191</v>
      </c>
      <c r="J305" t="s">
        <v>1192</v>
      </c>
      <c r="K305" t="s">
        <v>19</v>
      </c>
      <c r="L305" t="s">
        <v>1193</v>
      </c>
    </row>
    <row r="306" spans="1:12" x14ac:dyDescent="0.25">
      <c r="A306" t="s">
        <v>13</v>
      </c>
      <c r="B306" t="str">
        <f>"9780071460453"</f>
        <v>9780071460453</v>
      </c>
      <c r="C306" t="s">
        <v>1194</v>
      </c>
      <c r="E306" t="s">
        <v>1195</v>
      </c>
      <c r="F306" t="s">
        <v>16</v>
      </c>
      <c r="G306">
        <v>2006</v>
      </c>
      <c r="H306" s="1">
        <v>40909</v>
      </c>
      <c r="I306" t="s">
        <v>1196</v>
      </c>
      <c r="J306" t="s">
        <v>39</v>
      </c>
      <c r="K306" t="s">
        <v>19</v>
      </c>
      <c r="L306" t="s">
        <v>1197</v>
      </c>
    </row>
    <row r="307" spans="1:12" x14ac:dyDescent="0.25">
      <c r="A307" t="s">
        <v>13</v>
      </c>
      <c r="B307" t="str">
        <f>"9780071637930"</f>
        <v>9780071637930</v>
      </c>
      <c r="C307" t="s">
        <v>1198</v>
      </c>
      <c r="E307" t="s">
        <v>1199</v>
      </c>
      <c r="F307" t="s">
        <v>16</v>
      </c>
      <c r="G307">
        <v>2011</v>
      </c>
      <c r="H307" s="1">
        <v>41249</v>
      </c>
      <c r="I307" t="s">
        <v>400</v>
      </c>
      <c r="J307" t="s">
        <v>29</v>
      </c>
      <c r="K307" t="s">
        <v>19</v>
      </c>
      <c r="L307" t="s">
        <v>1200</v>
      </c>
    </row>
    <row r="308" spans="1:12" x14ac:dyDescent="0.25">
      <c r="A308" t="s">
        <v>13</v>
      </c>
      <c r="B308" t="str">
        <f>"9780071665544"</f>
        <v>9780071665544</v>
      </c>
      <c r="C308" t="s">
        <v>1201</v>
      </c>
      <c r="E308" t="s">
        <v>1202</v>
      </c>
      <c r="F308" t="s">
        <v>16</v>
      </c>
      <c r="G308">
        <v>2010</v>
      </c>
      <c r="H308" s="1">
        <v>41311</v>
      </c>
      <c r="I308" t="s">
        <v>1203</v>
      </c>
      <c r="J308" t="s">
        <v>859</v>
      </c>
      <c r="K308" t="s">
        <v>19</v>
      </c>
      <c r="L308" t="s">
        <v>1204</v>
      </c>
    </row>
    <row r="309" spans="1:12" x14ac:dyDescent="0.25">
      <c r="A309" t="s">
        <v>13</v>
      </c>
      <c r="B309" t="str">
        <f>"9780071700269"</f>
        <v>9780071700269</v>
      </c>
      <c r="C309" t="s">
        <v>1205</v>
      </c>
      <c r="E309" t="s">
        <v>1206</v>
      </c>
      <c r="F309" t="s">
        <v>16</v>
      </c>
      <c r="G309">
        <v>2012</v>
      </c>
      <c r="H309" s="1">
        <v>41408</v>
      </c>
      <c r="I309" t="s">
        <v>961</v>
      </c>
      <c r="J309" t="s">
        <v>962</v>
      </c>
      <c r="K309" t="s">
        <v>19</v>
      </c>
      <c r="L309" t="s">
        <v>1207</v>
      </c>
    </row>
    <row r="310" spans="1:12" x14ac:dyDescent="0.25">
      <c r="A310" t="s">
        <v>13</v>
      </c>
      <c r="B310" t="str">
        <f>"9781260473544"</f>
        <v>9781260473544</v>
      </c>
      <c r="C310" t="s">
        <v>1208</v>
      </c>
      <c r="E310" t="s">
        <v>1209</v>
      </c>
      <c r="F310" t="s">
        <v>16</v>
      </c>
      <c r="G310">
        <v>2022</v>
      </c>
      <c r="H310" s="1">
        <v>44769</v>
      </c>
      <c r="I310" t="s">
        <v>431</v>
      </c>
      <c r="J310" t="s">
        <v>120</v>
      </c>
      <c r="K310" t="s">
        <v>19</v>
      </c>
      <c r="L310" t="s">
        <v>1210</v>
      </c>
    </row>
    <row r="311" spans="1:12" x14ac:dyDescent="0.25">
      <c r="A311" t="s">
        <v>13</v>
      </c>
      <c r="B311" t="str">
        <f>"9780070349100"</f>
        <v>9780070349100</v>
      </c>
      <c r="C311" t="s">
        <v>1211</v>
      </c>
      <c r="E311" t="s">
        <v>1212</v>
      </c>
      <c r="F311" t="s">
        <v>16</v>
      </c>
      <c r="G311">
        <v>1990</v>
      </c>
      <c r="H311" s="1">
        <v>41544</v>
      </c>
      <c r="I311" t="s">
        <v>1213</v>
      </c>
      <c r="J311" t="s">
        <v>466</v>
      </c>
      <c r="K311" t="s">
        <v>19</v>
      </c>
      <c r="L311" t="s">
        <v>1214</v>
      </c>
    </row>
    <row r="312" spans="1:12" x14ac:dyDescent="0.25">
      <c r="A312" t="s">
        <v>13</v>
      </c>
      <c r="B312" t="str">
        <f>"9780071476874"</f>
        <v>9780071476874</v>
      </c>
      <c r="C312" t="s">
        <v>1215</v>
      </c>
      <c r="E312" t="s">
        <v>1216</v>
      </c>
      <c r="F312" t="s">
        <v>16</v>
      </c>
      <c r="G312">
        <v>2008</v>
      </c>
      <c r="H312" s="1">
        <v>40909</v>
      </c>
      <c r="I312" t="s">
        <v>1217</v>
      </c>
      <c r="J312" t="s">
        <v>156</v>
      </c>
      <c r="K312" t="s">
        <v>19</v>
      </c>
      <c r="L312" t="s">
        <v>1218</v>
      </c>
    </row>
    <row r="313" spans="1:12" x14ac:dyDescent="0.25">
      <c r="A313" t="s">
        <v>13</v>
      </c>
      <c r="B313" t="str">
        <f>"9781266161117"</f>
        <v>9781266161117</v>
      </c>
      <c r="C313" t="s">
        <v>1219</v>
      </c>
      <c r="E313" t="s">
        <v>1220</v>
      </c>
      <c r="F313" t="s">
        <v>16</v>
      </c>
      <c r="G313">
        <v>2024</v>
      </c>
      <c r="H313" s="1">
        <v>45257</v>
      </c>
      <c r="I313" t="s">
        <v>1221</v>
      </c>
      <c r="J313" t="s">
        <v>1222</v>
      </c>
      <c r="K313" t="s">
        <v>19</v>
      </c>
      <c r="L313" t="s">
        <v>1223</v>
      </c>
    </row>
    <row r="314" spans="1:12" x14ac:dyDescent="0.25">
      <c r="A314" t="s">
        <v>13</v>
      </c>
      <c r="B314" t="str">
        <f>"9781264257188"</f>
        <v>9781264257188</v>
      </c>
      <c r="C314" t="s">
        <v>1224</v>
      </c>
      <c r="E314" t="s">
        <v>1225</v>
      </c>
      <c r="F314" t="s">
        <v>16</v>
      </c>
      <c r="G314">
        <v>2023</v>
      </c>
      <c r="H314" s="1">
        <v>44953</v>
      </c>
      <c r="I314" t="s">
        <v>119</v>
      </c>
      <c r="J314" t="s">
        <v>120</v>
      </c>
      <c r="K314" t="s">
        <v>19</v>
      </c>
      <c r="L314" t="s">
        <v>1226</v>
      </c>
    </row>
    <row r="315" spans="1:12" x14ac:dyDescent="0.25">
      <c r="A315" t="s">
        <v>13</v>
      </c>
      <c r="B315" t="str">
        <f>"9781264564460"</f>
        <v>9781264564460</v>
      </c>
      <c r="C315" t="s">
        <v>1227</v>
      </c>
      <c r="E315" t="s">
        <v>1228</v>
      </c>
      <c r="F315" t="s">
        <v>16</v>
      </c>
      <c r="G315">
        <v>2023</v>
      </c>
      <c r="H315" s="1">
        <v>44953</v>
      </c>
      <c r="I315" t="s">
        <v>1229</v>
      </c>
      <c r="J315" t="s">
        <v>1230</v>
      </c>
      <c r="K315" t="s">
        <v>19</v>
      </c>
      <c r="L315" t="s">
        <v>1231</v>
      </c>
    </row>
    <row r="316" spans="1:12" x14ac:dyDescent="0.25">
      <c r="A316" t="s">
        <v>13</v>
      </c>
      <c r="B316" t="str">
        <f>"9781264961702"</f>
        <v>9781264961702</v>
      </c>
      <c r="C316" t="s">
        <v>1232</v>
      </c>
      <c r="E316" t="s">
        <v>1233</v>
      </c>
      <c r="F316" t="s">
        <v>16</v>
      </c>
      <c r="G316">
        <v>2024</v>
      </c>
      <c r="H316" s="1">
        <v>45236</v>
      </c>
      <c r="I316" t="s">
        <v>180</v>
      </c>
      <c r="J316" t="s">
        <v>142</v>
      </c>
      <c r="K316" t="s">
        <v>19</v>
      </c>
      <c r="L316" t="s">
        <v>1234</v>
      </c>
    </row>
    <row r="317" spans="1:12" x14ac:dyDescent="0.25">
      <c r="A317" t="s">
        <v>13</v>
      </c>
      <c r="B317" t="str">
        <f>"9781260461527"</f>
        <v>9781260461527</v>
      </c>
      <c r="C317" t="s">
        <v>1235</v>
      </c>
      <c r="E317" t="s">
        <v>1236</v>
      </c>
      <c r="F317" t="s">
        <v>16</v>
      </c>
      <c r="G317">
        <v>2021</v>
      </c>
      <c r="H317" s="1">
        <v>44180</v>
      </c>
      <c r="I317" t="s">
        <v>1237</v>
      </c>
      <c r="J317" t="s">
        <v>142</v>
      </c>
      <c r="K317" t="s">
        <v>19</v>
      </c>
      <c r="L317" t="s">
        <v>1238</v>
      </c>
    </row>
    <row r="318" spans="1:12" x14ac:dyDescent="0.25">
      <c r="A318" t="s">
        <v>13</v>
      </c>
      <c r="B318" t="str">
        <f>"9781260474312"</f>
        <v>9781260474312</v>
      </c>
      <c r="C318" t="s">
        <v>1239</v>
      </c>
      <c r="E318" t="s">
        <v>1240</v>
      </c>
      <c r="F318" t="s">
        <v>16</v>
      </c>
      <c r="G318">
        <v>2022</v>
      </c>
      <c r="H318" s="1">
        <v>44803</v>
      </c>
      <c r="I318" t="s">
        <v>1241</v>
      </c>
      <c r="J318" t="s">
        <v>1242</v>
      </c>
      <c r="K318" t="s">
        <v>19</v>
      </c>
      <c r="L318" t="s">
        <v>1243</v>
      </c>
    </row>
    <row r="319" spans="1:12" x14ac:dyDescent="0.25">
      <c r="A319" t="s">
        <v>13</v>
      </c>
      <c r="B319" t="str">
        <f>"9780070349094"</f>
        <v>9780070349094</v>
      </c>
      <c r="C319" t="s">
        <v>1244</v>
      </c>
      <c r="E319" t="s">
        <v>1212</v>
      </c>
      <c r="F319" t="s">
        <v>16</v>
      </c>
      <c r="G319">
        <v>1992</v>
      </c>
      <c r="H319" s="1">
        <v>41509</v>
      </c>
      <c r="I319" t="s">
        <v>1245</v>
      </c>
      <c r="J319" t="s">
        <v>74</v>
      </c>
      <c r="K319" t="s">
        <v>19</v>
      </c>
      <c r="L319" t="s">
        <v>1246</v>
      </c>
    </row>
    <row r="320" spans="1:12" x14ac:dyDescent="0.25">
      <c r="A320" t="s">
        <v>13</v>
      </c>
      <c r="B320" t="str">
        <f>"9780070592544"</f>
        <v>9780070592544</v>
      </c>
      <c r="C320" t="s">
        <v>1247</v>
      </c>
      <c r="E320" t="s">
        <v>1216</v>
      </c>
      <c r="F320" t="s">
        <v>16</v>
      </c>
      <c r="G320">
        <v>1997</v>
      </c>
      <c r="H320" s="1">
        <v>40909</v>
      </c>
      <c r="I320" t="s">
        <v>442</v>
      </c>
      <c r="J320" t="s">
        <v>29</v>
      </c>
      <c r="K320" t="s">
        <v>19</v>
      </c>
      <c r="L320" t="s">
        <v>1248</v>
      </c>
    </row>
    <row r="321" spans="1:12" x14ac:dyDescent="0.25">
      <c r="A321" t="s">
        <v>13</v>
      </c>
      <c r="B321" t="str">
        <f>"9780071547673"</f>
        <v>9780071547673</v>
      </c>
      <c r="C321" t="s">
        <v>1249</v>
      </c>
      <c r="E321" t="s">
        <v>1250</v>
      </c>
      <c r="F321" t="s">
        <v>16</v>
      </c>
      <c r="G321">
        <v>2009</v>
      </c>
      <c r="H321" s="1">
        <v>40909</v>
      </c>
      <c r="I321" t="s">
        <v>404</v>
      </c>
      <c r="J321" t="s">
        <v>49</v>
      </c>
      <c r="K321" t="s">
        <v>19</v>
      </c>
      <c r="L321" t="s">
        <v>1251</v>
      </c>
    </row>
    <row r="322" spans="1:12" x14ac:dyDescent="0.25">
      <c r="A322" t="s">
        <v>13</v>
      </c>
      <c r="B322" t="str">
        <f>"9780071482721"</f>
        <v>9780071482721</v>
      </c>
      <c r="C322" t="s">
        <v>1252</v>
      </c>
      <c r="E322" t="s">
        <v>1253</v>
      </c>
      <c r="F322" t="s">
        <v>16</v>
      </c>
      <c r="G322">
        <v>2009</v>
      </c>
      <c r="H322" s="1">
        <v>40909</v>
      </c>
      <c r="I322" t="s">
        <v>119</v>
      </c>
      <c r="J322" t="s">
        <v>120</v>
      </c>
      <c r="K322" t="s">
        <v>19</v>
      </c>
      <c r="L322" t="s">
        <v>1254</v>
      </c>
    </row>
    <row r="323" spans="1:12" x14ac:dyDescent="0.25">
      <c r="A323" t="s">
        <v>13</v>
      </c>
      <c r="B323" t="str">
        <f>"9780071466363"</f>
        <v>9780071466363</v>
      </c>
      <c r="C323" t="s">
        <v>1255</v>
      </c>
      <c r="E323" t="s">
        <v>1256</v>
      </c>
      <c r="F323" t="s">
        <v>16</v>
      </c>
      <c r="G323">
        <v>2006</v>
      </c>
      <c r="H323" s="1">
        <v>40909</v>
      </c>
      <c r="I323" t="s">
        <v>1257</v>
      </c>
      <c r="J323" t="s">
        <v>1258</v>
      </c>
      <c r="K323" t="s">
        <v>19</v>
      </c>
      <c r="L323" t="s">
        <v>1259</v>
      </c>
    </row>
    <row r="324" spans="1:12" x14ac:dyDescent="0.25">
      <c r="A324" t="s">
        <v>13</v>
      </c>
      <c r="B324" t="str">
        <f>"9781260461442"</f>
        <v>9781260461442</v>
      </c>
      <c r="C324" t="s">
        <v>1260</v>
      </c>
      <c r="E324" t="s">
        <v>1261</v>
      </c>
      <c r="F324" t="s">
        <v>16</v>
      </c>
      <c r="G324">
        <v>2020</v>
      </c>
      <c r="H324" s="1">
        <v>44977</v>
      </c>
      <c r="I324" t="s">
        <v>1262</v>
      </c>
      <c r="J324" t="s">
        <v>538</v>
      </c>
      <c r="K324" t="s">
        <v>19</v>
      </c>
      <c r="L324" t="s">
        <v>1263</v>
      </c>
    </row>
    <row r="325" spans="1:12" x14ac:dyDescent="0.25">
      <c r="A325" t="s">
        <v>13</v>
      </c>
      <c r="B325" t="str">
        <f>"9780071333016"</f>
        <v>9780071333016</v>
      </c>
      <c r="C325" t="s">
        <v>1264</v>
      </c>
      <c r="E325" t="s">
        <v>1265</v>
      </c>
      <c r="F325" t="s">
        <v>16</v>
      </c>
      <c r="G325">
        <v>2012</v>
      </c>
      <c r="H325" s="1">
        <v>42096</v>
      </c>
      <c r="I325" t="s">
        <v>1266</v>
      </c>
      <c r="J325" t="s">
        <v>1267</v>
      </c>
      <c r="K325" t="s">
        <v>19</v>
      </c>
      <c r="L325" t="s">
        <v>1268</v>
      </c>
    </row>
    <row r="326" spans="1:12" x14ac:dyDescent="0.25">
      <c r="A326" t="s">
        <v>13</v>
      </c>
      <c r="B326" t="str">
        <f>"9780071377843"</f>
        <v>9780071377843</v>
      </c>
      <c r="C326" t="s">
        <v>1269</v>
      </c>
      <c r="E326" t="s">
        <v>1270</v>
      </c>
      <c r="F326" t="s">
        <v>16</v>
      </c>
      <c r="G326">
        <v>2002</v>
      </c>
      <c r="H326" s="1">
        <v>40909</v>
      </c>
      <c r="I326" t="s">
        <v>1271</v>
      </c>
      <c r="J326" t="s">
        <v>189</v>
      </c>
      <c r="K326" t="s">
        <v>19</v>
      </c>
      <c r="L326" t="s">
        <v>1272</v>
      </c>
    </row>
    <row r="327" spans="1:12" x14ac:dyDescent="0.25">
      <c r="A327" t="s">
        <v>13</v>
      </c>
      <c r="B327" t="str">
        <f>"9781264278725"</f>
        <v>9781264278725</v>
      </c>
      <c r="C327" t="s">
        <v>1273</v>
      </c>
      <c r="E327" t="s">
        <v>1274</v>
      </c>
      <c r="F327" t="s">
        <v>16</v>
      </c>
      <c r="G327">
        <v>2024</v>
      </c>
      <c r="H327" s="1">
        <v>45226</v>
      </c>
      <c r="I327" t="s">
        <v>1275</v>
      </c>
      <c r="J327" t="s">
        <v>69</v>
      </c>
      <c r="K327" t="s">
        <v>19</v>
      </c>
      <c r="L327" t="s">
        <v>1276</v>
      </c>
    </row>
    <row r="328" spans="1:12" x14ac:dyDescent="0.25">
      <c r="A328" t="s">
        <v>13</v>
      </c>
      <c r="B328" t="str">
        <f>"9781264258826"</f>
        <v>9781264258826</v>
      </c>
      <c r="C328" t="s">
        <v>1277</v>
      </c>
      <c r="E328" t="s">
        <v>1278</v>
      </c>
      <c r="F328" t="s">
        <v>16</v>
      </c>
      <c r="G328">
        <v>2022</v>
      </c>
      <c r="H328" s="1">
        <v>44692</v>
      </c>
      <c r="I328" t="s">
        <v>137</v>
      </c>
      <c r="J328" t="s">
        <v>106</v>
      </c>
      <c r="K328" t="s">
        <v>19</v>
      </c>
      <c r="L328" t="s">
        <v>1279</v>
      </c>
    </row>
    <row r="329" spans="1:12" x14ac:dyDescent="0.25">
      <c r="A329" t="s">
        <v>13</v>
      </c>
      <c r="B329" t="str">
        <f>"9780071467605"</f>
        <v>9780071467605</v>
      </c>
      <c r="C329" t="s">
        <v>1280</v>
      </c>
      <c r="E329" t="s">
        <v>1281</v>
      </c>
      <c r="F329" t="s">
        <v>16</v>
      </c>
      <c r="G329">
        <v>2007</v>
      </c>
      <c r="H329" s="1">
        <v>40909</v>
      </c>
      <c r="I329" t="s">
        <v>1282</v>
      </c>
      <c r="J329" t="s">
        <v>252</v>
      </c>
      <c r="K329" t="s">
        <v>19</v>
      </c>
      <c r="L329" t="s">
        <v>1283</v>
      </c>
    </row>
    <row r="330" spans="1:12" x14ac:dyDescent="0.25">
      <c r="A330" t="s">
        <v>13</v>
      </c>
      <c r="B330" t="str">
        <f>"9781265164348"</f>
        <v>9781265164348</v>
      </c>
      <c r="C330" t="s">
        <v>1284</v>
      </c>
      <c r="E330" t="s">
        <v>1285</v>
      </c>
      <c r="F330" t="s">
        <v>16</v>
      </c>
      <c r="G330">
        <v>2020</v>
      </c>
      <c r="H330" s="1">
        <v>44834</v>
      </c>
      <c r="I330" t="s">
        <v>1286</v>
      </c>
      <c r="J330" t="s">
        <v>1177</v>
      </c>
      <c r="K330" t="s">
        <v>19</v>
      </c>
      <c r="L330" t="s">
        <v>1287</v>
      </c>
    </row>
    <row r="331" spans="1:12" x14ac:dyDescent="0.25">
      <c r="A331" t="s">
        <v>13</v>
      </c>
      <c r="B331" t="str">
        <f>"9781260461503"</f>
        <v>9781260461503</v>
      </c>
      <c r="C331" t="s">
        <v>1288</v>
      </c>
      <c r="E331" t="s">
        <v>1236</v>
      </c>
      <c r="F331" t="s">
        <v>16</v>
      </c>
      <c r="G331">
        <v>2021</v>
      </c>
      <c r="H331" s="1">
        <v>44180</v>
      </c>
      <c r="I331" t="s">
        <v>180</v>
      </c>
      <c r="J331" t="s">
        <v>142</v>
      </c>
      <c r="K331" t="s">
        <v>19</v>
      </c>
      <c r="L331" t="s">
        <v>1289</v>
      </c>
    </row>
    <row r="332" spans="1:12" x14ac:dyDescent="0.25">
      <c r="A332" t="s">
        <v>13</v>
      </c>
      <c r="B332" t="str">
        <f>"9780070359710"</f>
        <v>9780070359710</v>
      </c>
      <c r="C332" t="s">
        <v>1290</v>
      </c>
      <c r="E332" t="s">
        <v>1291</v>
      </c>
      <c r="F332" t="s">
        <v>16</v>
      </c>
      <c r="G332">
        <v>1998</v>
      </c>
      <c r="H332" s="1">
        <v>40909</v>
      </c>
      <c r="I332" t="s">
        <v>431</v>
      </c>
      <c r="J332" t="s">
        <v>120</v>
      </c>
      <c r="K332" t="s">
        <v>19</v>
      </c>
      <c r="L332" t="s">
        <v>1292</v>
      </c>
    </row>
    <row r="333" spans="1:12" x14ac:dyDescent="0.25">
      <c r="A333" t="s">
        <v>13</v>
      </c>
      <c r="B333" t="str">
        <f>"9780071475556"</f>
        <v>9780071475556</v>
      </c>
      <c r="C333" t="s">
        <v>1293</v>
      </c>
      <c r="E333" t="s">
        <v>1294</v>
      </c>
      <c r="F333" t="s">
        <v>16</v>
      </c>
      <c r="G333">
        <v>2010</v>
      </c>
      <c r="H333" s="1">
        <v>42551</v>
      </c>
      <c r="I333" t="s">
        <v>141</v>
      </c>
      <c r="J333" t="s">
        <v>142</v>
      </c>
      <c r="K333" t="s">
        <v>19</v>
      </c>
      <c r="L333" t="s">
        <v>1295</v>
      </c>
    </row>
    <row r="334" spans="1:12" x14ac:dyDescent="0.25">
      <c r="A334" t="s">
        <v>13</v>
      </c>
      <c r="B334" t="str">
        <f>"9781260464078"</f>
        <v>9781260464078</v>
      </c>
      <c r="C334" t="s">
        <v>1296</v>
      </c>
      <c r="E334" t="s">
        <v>1297</v>
      </c>
      <c r="F334" t="s">
        <v>16</v>
      </c>
      <c r="G334">
        <v>2021</v>
      </c>
      <c r="H334" s="1">
        <v>44245</v>
      </c>
      <c r="I334" t="s">
        <v>1298</v>
      </c>
      <c r="J334" t="s">
        <v>1299</v>
      </c>
      <c r="K334" t="s">
        <v>19</v>
      </c>
      <c r="L334" t="s">
        <v>1300</v>
      </c>
    </row>
    <row r="335" spans="1:12" x14ac:dyDescent="0.25">
      <c r="A335" t="s">
        <v>13</v>
      </c>
      <c r="B335" t="str">
        <f>"9781260466928"</f>
        <v>9781260466928</v>
      </c>
      <c r="C335" t="s">
        <v>1301</v>
      </c>
      <c r="E335" t="s">
        <v>1302</v>
      </c>
      <c r="F335" t="s">
        <v>16</v>
      </c>
      <c r="G335">
        <v>2021</v>
      </c>
      <c r="H335" s="1">
        <v>44553</v>
      </c>
      <c r="I335" t="s">
        <v>69</v>
      </c>
      <c r="J335" t="s">
        <v>69</v>
      </c>
      <c r="K335" t="s">
        <v>19</v>
      </c>
      <c r="L335" t="s">
        <v>1303</v>
      </c>
    </row>
    <row r="336" spans="1:12" x14ac:dyDescent="0.25">
      <c r="A336" t="s">
        <v>13</v>
      </c>
      <c r="B336" t="str">
        <f>"9780070411524"</f>
        <v>9780070411524</v>
      </c>
      <c r="C336" t="s">
        <v>1304</v>
      </c>
      <c r="E336" t="s">
        <v>187</v>
      </c>
      <c r="F336" t="s">
        <v>16</v>
      </c>
      <c r="G336">
        <v>1999</v>
      </c>
      <c r="H336" s="1">
        <v>40909</v>
      </c>
      <c r="I336" t="s">
        <v>335</v>
      </c>
      <c r="J336" t="s">
        <v>74</v>
      </c>
      <c r="K336" t="s">
        <v>19</v>
      </c>
      <c r="L336" t="s">
        <v>1305</v>
      </c>
    </row>
    <row r="337" spans="1:12" x14ac:dyDescent="0.25">
      <c r="A337" t="s">
        <v>13</v>
      </c>
      <c r="B337" t="str">
        <f>"9780071826839"</f>
        <v>9780071826839</v>
      </c>
      <c r="C337" t="s">
        <v>1306</v>
      </c>
      <c r="E337" t="s">
        <v>1307</v>
      </c>
      <c r="F337" t="s">
        <v>16</v>
      </c>
      <c r="G337">
        <v>2014</v>
      </c>
      <c r="H337" s="1">
        <v>41605</v>
      </c>
      <c r="I337" t="s">
        <v>1308</v>
      </c>
      <c r="J337" t="s">
        <v>664</v>
      </c>
      <c r="K337" t="s">
        <v>19</v>
      </c>
      <c r="L337" t="s">
        <v>1309</v>
      </c>
    </row>
    <row r="338" spans="1:12" x14ac:dyDescent="0.25">
      <c r="A338" t="s">
        <v>13</v>
      </c>
      <c r="B338" t="str">
        <f>"9780071476966"</f>
        <v>9780071476966</v>
      </c>
      <c r="C338" t="s">
        <v>1310</v>
      </c>
      <c r="E338" t="s">
        <v>1311</v>
      </c>
      <c r="F338" t="s">
        <v>16</v>
      </c>
      <c r="G338">
        <v>2007</v>
      </c>
      <c r="H338" s="1">
        <v>40909</v>
      </c>
      <c r="I338" t="s">
        <v>470</v>
      </c>
      <c r="J338" t="s">
        <v>120</v>
      </c>
      <c r="K338" t="s">
        <v>19</v>
      </c>
      <c r="L338" t="s">
        <v>1312</v>
      </c>
    </row>
    <row r="339" spans="1:12" x14ac:dyDescent="0.25">
      <c r="A339" t="s">
        <v>13</v>
      </c>
      <c r="B339" t="str">
        <f>"9780071493758"</f>
        <v>9780071493758</v>
      </c>
      <c r="C339" t="s">
        <v>1313</v>
      </c>
      <c r="E339" t="s">
        <v>1314</v>
      </c>
      <c r="F339" t="s">
        <v>16</v>
      </c>
      <c r="G339">
        <v>2007</v>
      </c>
      <c r="H339" s="1">
        <v>40909</v>
      </c>
      <c r="I339" t="s">
        <v>133</v>
      </c>
      <c r="J339" t="s">
        <v>29</v>
      </c>
      <c r="K339" t="s">
        <v>19</v>
      </c>
      <c r="L339" t="s">
        <v>1315</v>
      </c>
    </row>
    <row r="340" spans="1:12" x14ac:dyDescent="0.25">
      <c r="A340" t="s">
        <v>13</v>
      </c>
      <c r="B340" t="str">
        <f>"9780071639583"</f>
        <v>9780071639583</v>
      </c>
      <c r="C340" t="s">
        <v>1316</v>
      </c>
      <c r="E340" t="s">
        <v>1317</v>
      </c>
      <c r="F340" t="s">
        <v>16</v>
      </c>
      <c r="G340">
        <v>2012</v>
      </c>
      <c r="H340" s="1">
        <v>41670</v>
      </c>
      <c r="I340" t="s">
        <v>400</v>
      </c>
      <c r="J340" t="s">
        <v>29</v>
      </c>
      <c r="K340" t="s">
        <v>247</v>
      </c>
      <c r="L340" t="s">
        <v>1318</v>
      </c>
    </row>
    <row r="341" spans="1:12" x14ac:dyDescent="0.25">
      <c r="A341" t="s">
        <v>13</v>
      </c>
      <c r="B341" t="str">
        <f>"9781264268221"</f>
        <v>9781264268221</v>
      </c>
      <c r="C341" t="s">
        <v>1319</v>
      </c>
      <c r="E341" t="s">
        <v>1320</v>
      </c>
      <c r="F341" t="s">
        <v>16</v>
      </c>
      <c r="G341">
        <v>2023</v>
      </c>
      <c r="H341" s="1">
        <v>45162</v>
      </c>
      <c r="I341" t="s">
        <v>1321</v>
      </c>
      <c r="J341" t="s">
        <v>1322</v>
      </c>
      <c r="K341" t="s">
        <v>19</v>
      </c>
      <c r="L341" t="s">
        <v>1323</v>
      </c>
    </row>
    <row r="342" spans="1:12" x14ac:dyDescent="0.25">
      <c r="A342" t="s">
        <v>13</v>
      </c>
      <c r="B342" t="str">
        <f>"9780071822831"</f>
        <v>9780071822831</v>
      </c>
      <c r="C342" t="s">
        <v>1324</v>
      </c>
      <c r="E342" t="s">
        <v>1325</v>
      </c>
      <c r="F342" t="s">
        <v>16</v>
      </c>
      <c r="G342">
        <v>2014</v>
      </c>
      <c r="H342" s="1">
        <v>41851</v>
      </c>
      <c r="I342" t="s">
        <v>404</v>
      </c>
      <c r="J342" t="s">
        <v>49</v>
      </c>
      <c r="K342" t="s">
        <v>19</v>
      </c>
      <c r="L342" t="s">
        <v>1326</v>
      </c>
    </row>
    <row r="343" spans="1:12" x14ac:dyDescent="0.25">
      <c r="A343" t="s">
        <v>13</v>
      </c>
      <c r="B343" t="str">
        <f>"9780071498845"</f>
        <v>9780071498845</v>
      </c>
      <c r="C343" t="s">
        <v>1327</v>
      </c>
      <c r="E343" t="s">
        <v>1328</v>
      </c>
      <c r="F343" t="s">
        <v>16</v>
      </c>
      <c r="G343">
        <v>2010</v>
      </c>
      <c r="H343" s="1">
        <v>40909</v>
      </c>
      <c r="I343" t="s">
        <v>256</v>
      </c>
      <c r="J343" t="s">
        <v>69</v>
      </c>
      <c r="K343" t="s">
        <v>19</v>
      </c>
      <c r="L343" t="s">
        <v>1329</v>
      </c>
    </row>
    <row r="344" spans="1:12" x14ac:dyDescent="0.25">
      <c r="A344" t="s">
        <v>13</v>
      </c>
      <c r="B344" t="str">
        <f>"9780071604659"</f>
        <v>9780071604659</v>
      </c>
      <c r="C344" t="s">
        <v>1330</v>
      </c>
      <c r="E344" t="s">
        <v>1331</v>
      </c>
      <c r="F344" t="s">
        <v>16</v>
      </c>
      <c r="G344">
        <v>2009</v>
      </c>
      <c r="H344" s="1">
        <v>40909</v>
      </c>
      <c r="I344" t="s">
        <v>1332</v>
      </c>
      <c r="J344" t="s">
        <v>1333</v>
      </c>
      <c r="K344" t="s">
        <v>19</v>
      </c>
      <c r="L344" t="s">
        <v>1334</v>
      </c>
    </row>
    <row r="345" spans="1:12" x14ac:dyDescent="0.25">
      <c r="A345" t="s">
        <v>13</v>
      </c>
      <c r="B345" t="str">
        <f>"9780071614757"</f>
        <v>9780071614757</v>
      </c>
      <c r="C345" t="s">
        <v>1335</v>
      </c>
      <c r="E345" t="s">
        <v>458</v>
      </c>
      <c r="F345" t="s">
        <v>16</v>
      </c>
      <c r="G345">
        <v>2009</v>
      </c>
      <c r="H345" s="1">
        <v>40909</v>
      </c>
      <c r="I345" t="s">
        <v>63</v>
      </c>
      <c r="J345" t="s">
        <v>64</v>
      </c>
      <c r="K345" t="s">
        <v>19</v>
      </c>
      <c r="L345" t="s">
        <v>1336</v>
      </c>
    </row>
    <row r="346" spans="1:12" x14ac:dyDescent="0.25">
      <c r="A346" t="s">
        <v>13</v>
      </c>
      <c r="B346" t="str">
        <f>"9780071635745"</f>
        <v>9780071635745</v>
      </c>
      <c r="C346" t="s">
        <v>1337</v>
      </c>
      <c r="E346" t="s">
        <v>1338</v>
      </c>
      <c r="F346" t="s">
        <v>16</v>
      </c>
      <c r="G346">
        <v>2011</v>
      </c>
      <c r="H346" s="1">
        <v>41257</v>
      </c>
      <c r="I346" t="s">
        <v>1339</v>
      </c>
      <c r="J346" t="s">
        <v>664</v>
      </c>
      <c r="K346" t="s">
        <v>19</v>
      </c>
      <c r="L346" t="s">
        <v>1340</v>
      </c>
    </row>
    <row r="347" spans="1:12" x14ac:dyDescent="0.25">
      <c r="A347" t="s">
        <v>13</v>
      </c>
      <c r="B347" t="str">
        <f>"9781264651764"</f>
        <v>9781264651764</v>
      </c>
      <c r="C347" t="s">
        <v>1341</v>
      </c>
      <c r="E347" t="s">
        <v>1342</v>
      </c>
      <c r="F347" t="s">
        <v>16</v>
      </c>
      <c r="G347">
        <v>2022</v>
      </c>
      <c r="H347" s="1">
        <v>44865</v>
      </c>
      <c r="I347" t="s">
        <v>749</v>
      </c>
      <c r="J347" t="s">
        <v>69</v>
      </c>
      <c r="K347" t="s">
        <v>19</v>
      </c>
      <c r="L347" t="s">
        <v>1343</v>
      </c>
    </row>
    <row r="348" spans="1:12" x14ac:dyDescent="0.25">
      <c r="A348" t="s">
        <v>13</v>
      </c>
      <c r="B348" t="str">
        <f>"9780071626835"</f>
        <v>9780071626835</v>
      </c>
      <c r="C348" t="s">
        <v>1344</v>
      </c>
      <c r="E348" t="s">
        <v>1345</v>
      </c>
      <c r="F348" t="s">
        <v>16</v>
      </c>
      <c r="G348">
        <v>2011</v>
      </c>
      <c r="H348" s="1">
        <v>41281</v>
      </c>
      <c r="I348" t="s">
        <v>1346</v>
      </c>
      <c r="J348" t="s">
        <v>1347</v>
      </c>
      <c r="K348" t="s">
        <v>19</v>
      </c>
      <c r="L348" t="s">
        <v>1348</v>
      </c>
    </row>
    <row r="349" spans="1:12" x14ac:dyDescent="0.25">
      <c r="A349" t="s">
        <v>13</v>
      </c>
      <c r="B349" t="str">
        <f>"9780071448932"</f>
        <v>9780071448932</v>
      </c>
      <c r="C349" t="s">
        <v>1349</v>
      </c>
      <c r="E349" t="s">
        <v>1102</v>
      </c>
      <c r="F349" t="s">
        <v>16</v>
      </c>
      <c r="G349">
        <v>2006</v>
      </c>
      <c r="H349" s="1">
        <v>41622</v>
      </c>
      <c r="I349" t="s">
        <v>1350</v>
      </c>
      <c r="J349" t="s">
        <v>49</v>
      </c>
      <c r="K349" t="s">
        <v>19</v>
      </c>
      <c r="L349" t="s">
        <v>1351</v>
      </c>
    </row>
    <row r="350" spans="1:12" x14ac:dyDescent="0.25">
      <c r="A350" t="s">
        <v>13</v>
      </c>
      <c r="B350" t="str">
        <f>"9780071639606"</f>
        <v>9780071639606</v>
      </c>
      <c r="C350" t="s">
        <v>1352</v>
      </c>
      <c r="E350" t="s">
        <v>1353</v>
      </c>
      <c r="F350" t="s">
        <v>16</v>
      </c>
      <c r="G350">
        <v>2010</v>
      </c>
      <c r="H350" s="1">
        <v>40909</v>
      </c>
      <c r="I350" t="s">
        <v>1354</v>
      </c>
      <c r="J350" t="s">
        <v>1355</v>
      </c>
      <c r="K350" t="s">
        <v>19</v>
      </c>
      <c r="L350" t="s">
        <v>1356</v>
      </c>
    </row>
    <row r="351" spans="1:12" x14ac:dyDescent="0.25">
      <c r="A351" t="s">
        <v>13</v>
      </c>
      <c r="B351" t="str">
        <f>"9781260467475"</f>
        <v>9781260467475</v>
      </c>
      <c r="C351" t="s">
        <v>1357</v>
      </c>
      <c r="E351" t="s">
        <v>1358</v>
      </c>
      <c r="F351" t="s">
        <v>16</v>
      </c>
      <c r="G351">
        <v>2022</v>
      </c>
      <c r="H351" s="1">
        <v>44589</v>
      </c>
      <c r="I351" t="s">
        <v>38</v>
      </c>
      <c r="J351" t="s">
        <v>39</v>
      </c>
      <c r="K351" t="s">
        <v>19</v>
      </c>
      <c r="L351" t="s">
        <v>1359</v>
      </c>
    </row>
    <row r="352" spans="1:12" x14ac:dyDescent="0.25">
      <c r="A352" t="s">
        <v>13</v>
      </c>
      <c r="B352" t="str">
        <f>"9781260474183"</f>
        <v>9781260474183</v>
      </c>
      <c r="C352" t="s">
        <v>1360</v>
      </c>
      <c r="E352" t="s">
        <v>1361</v>
      </c>
      <c r="F352" t="s">
        <v>16</v>
      </c>
      <c r="G352">
        <v>2022</v>
      </c>
      <c r="H352" s="1">
        <v>44737</v>
      </c>
      <c r="I352" t="s">
        <v>767</v>
      </c>
      <c r="J352" t="s">
        <v>241</v>
      </c>
      <c r="K352" t="s">
        <v>19</v>
      </c>
      <c r="L352" t="s">
        <v>1362</v>
      </c>
    </row>
    <row r="353" spans="1:12" x14ac:dyDescent="0.25">
      <c r="A353" t="s">
        <v>13</v>
      </c>
      <c r="B353" t="str">
        <f>"9780070704244"</f>
        <v>9780070704244</v>
      </c>
      <c r="C353" t="s">
        <v>1363</v>
      </c>
      <c r="E353" t="s">
        <v>1364</v>
      </c>
      <c r="F353" t="s">
        <v>16</v>
      </c>
      <c r="G353">
        <v>2011</v>
      </c>
      <c r="H353" s="1">
        <v>42095</v>
      </c>
      <c r="I353" t="s">
        <v>1365</v>
      </c>
      <c r="J353" t="s">
        <v>1366</v>
      </c>
      <c r="K353" t="s">
        <v>19</v>
      </c>
      <c r="L353" t="s">
        <v>1367</v>
      </c>
    </row>
    <row r="354" spans="1:12" x14ac:dyDescent="0.25">
      <c r="A354" t="s">
        <v>13</v>
      </c>
      <c r="B354" t="str">
        <f>"9780071476232"</f>
        <v>9780071476232</v>
      </c>
      <c r="C354" t="s">
        <v>1368</v>
      </c>
      <c r="E354" t="s">
        <v>1369</v>
      </c>
      <c r="F354" t="s">
        <v>16</v>
      </c>
      <c r="G354">
        <v>2010</v>
      </c>
      <c r="H354" s="1">
        <v>40909</v>
      </c>
      <c r="I354" t="s">
        <v>1370</v>
      </c>
      <c r="J354" t="s">
        <v>368</v>
      </c>
      <c r="K354" t="s">
        <v>19</v>
      </c>
      <c r="L354" t="s">
        <v>1371</v>
      </c>
    </row>
    <row r="355" spans="1:12" x14ac:dyDescent="0.25">
      <c r="A355" t="s">
        <v>13</v>
      </c>
      <c r="B355" t="str">
        <f>"9780071633130"</f>
        <v>9780071633130</v>
      </c>
      <c r="C355" t="s">
        <v>1372</v>
      </c>
      <c r="E355" t="s">
        <v>145</v>
      </c>
      <c r="F355" t="s">
        <v>16</v>
      </c>
      <c r="G355">
        <v>2010</v>
      </c>
      <c r="H355" s="1">
        <v>41248</v>
      </c>
      <c r="I355" t="s">
        <v>328</v>
      </c>
      <c r="J355" t="s">
        <v>29</v>
      </c>
      <c r="K355" t="s">
        <v>19</v>
      </c>
      <c r="L355" t="s">
        <v>1373</v>
      </c>
    </row>
    <row r="356" spans="1:12" x14ac:dyDescent="0.25">
      <c r="A356" t="s">
        <v>13</v>
      </c>
      <c r="B356" t="str">
        <f>"9780071639712"</f>
        <v>9780071639712</v>
      </c>
      <c r="C356" t="s">
        <v>1374</v>
      </c>
      <c r="E356" t="s">
        <v>1375</v>
      </c>
      <c r="F356" t="s">
        <v>16</v>
      </c>
      <c r="G356">
        <v>2011</v>
      </c>
      <c r="H356" s="1">
        <v>40909</v>
      </c>
      <c r="I356" t="s">
        <v>119</v>
      </c>
      <c r="J356" t="s">
        <v>120</v>
      </c>
      <c r="K356" t="s">
        <v>19</v>
      </c>
      <c r="L356" t="s">
        <v>1376</v>
      </c>
    </row>
    <row r="357" spans="1:12" x14ac:dyDescent="0.25">
      <c r="A357" t="s">
        <v>13</v>
      </c>
      <c r="B357" t="str">
        <f>"9781260463415"</f>
        <v>9781260463415</v>
      </c>
      <c r="C357" t="s">
        <v>1377</v>
      </c>
      <c r="E357" t="s">
        <v>898</v>
      </c>
      <c r="F357" t="s">
        <v>16</v>
      </c>
      <c r="G357">
        <v>2022</v>
      </c>
      <c r="H357" s="1">
        <v>44924</v>
      </c>
      <c r="I357" t="s">
        <v>899</v>
      </c>
      <c r="J357" t="s">
        <v>777</v>
      </c>
      <c r="K357" t="s">
        <v>247</v>
      </c>
      <c r="L357" t="s">
        <v>1378</v>
      </c>
    </row>
    <row r="358" spans="1:12" x14ac:dyDescent="0.25">
      <c r="A358" t="s">
        <v>13</v>
      </c>
      <c r="B358" t="str">
        <f>"9780071498548"</f>
        <v>9780071498548</v>
      </c>
      <c r="C358" t="s">
        <v>1379</v>
      </c>
      <c r="E358" t="s">
        <v>1380</v>
      </c>
      <c r="F358" t="s">
        <v>16</v>
      </c>
      <c r="G358">
        <v>2011</v>
      </c>
      <c r="H358" s="1">
        <v>40909</v>
      </c>
      <c r="I358" t="s">
        <v>1381</v>
      </c>
      <c r="J358" t="s">
        <v>351</v>
      </c>
      <c r="K358" t="s">
        <v>19</v>
      </c>
      <c r="L358" t="s">
        <v>1382</v>
      </c>
    </row>
    <row r="359" spans="1:12" x14ac:dyDescent="0.25">
      <c r="A359" t="s">
        <v>13</v>
      </c>
      <c r="B359" t="str">
        <f>"9780071471602"</f>
        <v>9780071471602</v>
      </c>
      <c r="C359" t="s">
        <v>1383</v>
      </c>
      <c r="E359" t="s">
        <v>1195</v>
      </c>
      <c r="F359" t="s">
        <v>16</v>
      </c>
      <c r="G359">
        <v>2007</v>
      </c>
      <c r="H359" s="1">
        <v>40909</v>
      </c>
      <c r="I359" t="s">
        <v>38</v>
      </c>
      <c r="J359" t="s">
        <v>39</v>
      </c>
      <c r="K359" t="s">
        <v>19</v>
      </c>
      <c r="L359" t="s">
        <v>1384</v>
      </c>
    </row>
    <row r="360" spans="1:12" x14ac:dyDescent="0.25">
      <c r="A360" t="s">
        <v>13</v>
      </c>
      <c r="B360" t="str">
        <f>"9780071714792"</f>
        <v>9780071714792</v>
      </c>
      <c r="C360" t="s">
        <v>1385</v>
      </c>
      <c r="E360" t="s">
        <v>1386</v>
      </c>
      <c r="F360" t="s">
        <v>16</v>
      </c>
      <c r="G360">
        <v>2011</v>
      </c>
      <c r="H360" s="1">
        <v>41544</v>
      </c>
      <c r="I360" t="s">
        <v>332</v>
      </c>
      <c r="J360" t="s">
        <v>142</v>
      </c>
      <c r="K360" t="s">
        <v>19</v>
      </c>
      <c r="L360" t="s">
        <v>1387</v>
      </c>
    </row>
    <row r="361" spans="1:12" x14ac:dyDescent="0.25">
      <c r="A361" t="s">
        <v>13</v>
      </c>
      <c r="B361" t="str">
        <f>"9780071737050"</f>
        <v>9780071737050</v>
      </c>
      <c r="C361" t="s">
        <v>1388</v>
      </c>
      <c r="E361" t="s">
        <v>458</v>
      </c>
      <c r="F361" t="s">
        <v>16</v>
      </c>
      <c r="G361">
        <v>2011</v>
      </c>
      <c r="H361" s="1">
        <v>40909</v>
      </c>
      <c r="I361" t="s">
        <v>1389</v>
      </c>
      <c r="J361" t="s">
        <v>1390</v>
      </c>
      <c r="K361" t="s">
        <v>19</v>
      </c>
      <c r="L361" t="s">
        <v>1391</v>
      </c>
    </row>
    <row r="362" spans="1:12" x14ac:dyDescent="0.25">
      <c r="A362" t="s">
        <v>13</v>
      </c>
      <c r="B362" t="str">
        <f>"9781265169145"</f>
        <v>9781265169145</v>
      </c>
      <c r="C362" t="s">
        <v>1392</v>
      </c>
      <c r="E362" t="s">
        <v>1393</v>
      </c>
      <c r="F362" t="s">
        <v>16</v>
      </c>
      <c r="G362">
        <v>2019</v>
      </c>
      <c r="H362" s="1">
        <v>44834</v>
      </c>
      <c r="I362" t="s">
        <v>180</v>
      </c>
      <c r="J362" t="s">
        <v>142</v>
      </c>
      <c r="K362" t="s">
        <v>19</v>
      </c>
      <c r="L362" t="s">
        <v>1394</v>
      </c>
    </row>
    <row r="363" spans="1:12" x14ac:dyDescent="0.25">
      <c r="A363" t="s">
        <v>13</v>
      </c>
      <c r="B363" t="str">
        <f>"9780071597210"</f>
        <v>9780071597210</v>
      </c>
      <c r="C363" t="s">
        <v>1395</v>
      </c>
      <c r="E363" t="s">
        <v>1396</v>
      </c>
      <c r="F363" t="s">
        <v>16</v>
      </c>
      <c r="G363">
        <v>2010</v>
      </c>
      <c r="H363" s="1">
        <v>40909</v>
      </c>
      <c r="I363" t="s">
        <v>1397</v>
      </c>
      <c r="J363" t="s">
        <v>1222</v>
      </c>
      <c r="K363" t="s">
        <v>19</v>
      </c>
      <c r="L363" t="s">
        <v>1398</v>
      </c>
    </row>
    <row r="364" spans="1:12" x14ac:dyDescent="0.25">
      <c r="A364" t="s">
        <v>13</v>
      </c>
      <c r="B364" t="str">
        <f>"9780071445559"</f>
        <v>9780071445559</v>
      </c>
      <c r="C364" t="s">
        <v>1399</v>
      </c>
      <c r="E364" t="s">
        <v>1250</v>
      </c>
      <c r="F364" t="s">
        <v>16</v>
      </c>
      <c r="G364">
        <v>2005</v>
      </c>
      <c r="H364" s="1">
        <v>40909</v>
      </c>
      <c r="I364" t="s">
        <v>404</v>
      </c>
      <c r="J364" t="s">
        <v>49</v>
      </c>
      <c r="K364" t="s">
        <v>19</v>
      </c>
      <c r="L364" t="s">
        <v>1400</v>
      </c>
    </row>
    <row r="365" spans="1:12" x14ac:dyDescent="0.25">
      <c r="A365" t="s">
        <v>13</v>
      </c>
      <c r="B365" t="str">
        <f>"9780071462983"</f>
        <v>9780071462983</v>
      </c>
      <c r="C365" t="s">
        <v>1401</v>
      </c>
      <c r="E365" t="s">
        <v>1402</v>
      </c>
      <c r="F365" t="s">
        <v>16</v>
      </c>
      <c r="G365">
        <v>2006</v>
      </c>
      <c r="H365" s="1">
        <v>40909</v>
      </c>
      <c r="I365" t="s">
        <v>1403</v>
      </c>
      <c r="J365" t="s">
        <v>29</v>
      </c>
      <c r="K365" t="s">
        <v>247</v>
      </c>
      <c r="L365" t="s">
        <v>1404</v>
      </c>
    </row>
    <row r="366" spans="1:12" x14ac:dyDescent="0.25">
      <c r="A366" t="s">
        <v>13</v>
      </c>
      <c r="B366" t="str">
        <f>"9780071704427"</f>
        <v>9780071704427</v>
      </c>
      <c r="C366" t="s">
        <v>1405</v>
      </c>
      <c r="E366" t="s">
        <v>631</v>
      </c>
      <c r="F366" t="s">
        <v>16</v>
      </c>
      <c r="G366">
        <v>2011</v>
      </c>
      <c r="H366" s="1">
        <v>41480</v>
      </c>
      <c r="I366" t="s">
        <v>1406</v>
      </c>
      <c r="J366" t="s">
        <v>1172</v>
      </c>
      <c r="K366" t="s">
        <v>19</v>
      </c>
      <c r="L366" t="s">
        <v>1407</v>
      </c>
    </row>
    <row r="367" spans="1:12" x14ac:dyDescent="0.25">
      <c r="A367" t="s">
        <v>13</v>
      </c>
      <c r="B367" t="str">
        <f>"9781260463118"</f>
        <v>9781260463118</v>
      </c>
      <c r="C367" t="s">
        <v>1408</v>
      </c>
      <c r="E367" t="s">
        <v>1409</v>
      </c>
      <c r="F367" t="s">
        <v>16</v>
      </c>
      <c r="G367">
        <v>2022</v>
      </c>
      <c r="H367" s="1">
        <v>44620</v>
      </c>
      <c r="I367" t="s">
        <v>1410</v>
      </c>
      <c r="J367" t="s">
        <v>199</v>
      </c>
      <c r="K367" t="s">
        <v>19</v>
      </c>
      <c r="L367" t="s">
        <v>1411</v>
      </c>
    </row>
    <row r="368" spans="1:12" x14ac:dyDescent="0.25">
      <c r="A368" t="s">
        <v>13</v>
      </c>
      <c r="B368" t="str">
        <f>"9780071663977"</f>
        <v>9780071663977</v>
      </c>
      <c r="C368" t="s">
        <v>1412</v>
      </c>
      <c r="E368" t="s">
        <v>1413</v>
      </c>
      <c r="F368" t="s">
        <v>16</v>
      </c>
      <c r="G368">
        <v>2010</v>
      </c>
      <c r="H368" s="1">
        <v>40909</v>
      </c>
      <c r="I368" t="s">
        <v>1414</v>
      </c>
      <c r="J368" t="s">
        <v>1415</v>
      </c>
      <c r="K368" t="s">
        <v>19</v>
      </c>
      <c r="L368" t="s">
        <v>1416</v>
      </c>
    </row>
    <row r="369" spans="1:12" x14ac:dyDescent="0.25">
      <c r="A369" t="s">
        <v>13</v>
      </c>
      <c r="B369" t="str">
        <f>"9780071700450"</f>
        <v>9780071700450</v>
      </c>
      <c r="C369" t="s">
        <v>1417</v>
      </c>
      <c r="E369" t="s">
        <v>1418</v>
      </c>
      <c r="F369" t="s">
        <v>16</v>
      </c>
      <c r="G369">
        <v>2010</v>
      </c>
      <c r="H369" s="1">
        <v>41622</v>
      </c>
      <c r="I369" t="s">
        <v>240</v>
      </c>
      <c r="J369" t="s">
        <v>241</v>
      </c>
      <c r="K369" t="s">
        <v>19</v>
      </c>
      <c r="L369" t="s">
        <v>1419</v>
      </c>
    </row>
    <row r="370" spans="1:12" x14ac:dyDescent="0.25">
      <c r="A370" t="s">
        <v>13</v>
      </c>
      <c r="B370" t="str">
        <f>"9780071830997"</f>
        <v>9780071830997</v>
      </c>
      <c r="C370" t="s">
        <v>1420</v>
      </c>
      <c r="E370" t="s">
        <v>1421</v>
      </c>
      <c r="F370" t="s">
        <v>16</v>
      </c>
      <c r="G370">
        <v>2014</v>
      </c>
      <c r="H370" s="1">
        <v>41992</v>
      </c>
      <c r="I370" t="s">
        <v>946</v>
      </c>
      <c r="J370" t="s">
        <v>120</v>
      </c>
      <c r="K370" t="s">
        <v>19</v>
      </c>
      <c r="L370" t="s">
        <v>1422</v>
      </c>
    </row>
    <row r="371" spans="1:12" x14ac:dyDescent="0.25">
      <c r="A371" t="s">
        <v>13</v>
      </c>
      <c r="B371" t="str">
        <f>"9780071545815"</f>
        <v>9780071545815</v>
      </c>
      <c r="C371" t="s">
        <v>1423</v>
      </c>
      <c r="E371" t="s">
        <v>1424</v>
      </c>
      <c r="F371" t="s">
        <v>16</v>
      </c>
      <c r="G371">
        <v>2009</v>
      </c>
      <c r="H371" s="1">
        <v>40909</v>
      </c>
      <c r="I371" t="s">
        <v>1425</v>
      </c>
      <c r="J371" t="s">
        <v>1426</v>
      </c>
      <c r="K371" t="s">
        <v>19</v>
      </c>
      <c r="L371" t="s">
        <v>1427</v>
      </c>
    </row>
    <row r="372" spans="1:12" x14ac:dyDescent="0.25">
      <c r="A372" t="s">
        <v>13</v>
      </c>
      <c r="B372" t="str">
        <f>"9780071374330"</f>
        <v>9780071374330</v>
      </c>
      <c r="C372" t="s">
        <v>1428</v>
      </c>
      <c r="E372" t="s">
        <v>1106</v>
      </c>
      <c r="F372" t="s">
        <v>16</v>
      </c>
      <c r="G372">
        <v>2002</v>
      </c>
      <c r="H372" s="1">
        <v>41227</v>
      </c>
      <c r="I372" t="s">
        <v>1429</v>
      </c>
      <c r="J372" t="s">
        <v>1430</v>
      </c>
      <c r="K372" t="s">
        <v>19</v>
      </c>
      <c r="L372" t="s">
        <v>1431</v>
      </c>
    </row>
    <row r="373" spans="1:12" x14ac:dyDescent="0.25">
      <c r="A373" t="s">
        <v>13</v>
      </c>
      <c r="B373" t="str">
        <f>"9780071489935"</f>
        <v>9780071489935</v>
      </c>
      <c r="C373" t="s">
        <v>1432</v>
      </c>
      <c r="E373" t="s">
        <v>1433</v>
      </c>
      <c r="F373" t="s">
        <v>16</v>
      </c>
      <c r="G373">
        <v>2008</v>
      </c>
      <c r="H373" s="1">
        <v>40909</v>
      </c>
      <c r="I373" t="s">
        <v>1434</v>
      </c>
      <c r="J373" t="s">
        <v>59</v>
      </c>
      <c r="K373" t="s">
        <v>19</v>
      </c>
      <c r="L373" t="s">
        <v>1435</v>
      </c>
    </row>
    <row r="374" spans="1:12" x14ac:dyDescent="0.25">
      <c r="A374" t="s">
        <v>13</v>
      </c>
      <c r="B374" t="str">
        <f>"9780071636087"</f>
        <v>9780071636087</v>
      </c>
      <c r="C374" t="s">
        <v>1436</v>
      </c>
      <c r="E374" t="s">
        <v>1437</v>
      </c>
      <c r="F374" t="s">
        <v>16</v>
      </c>
      <c r="G374">
        <v>2010</v>
      </c>
      <c r="H374" s="1">
        <v>41622</v>
      </c>
      <c r="I374" t="s">
        <v>767</v>
      </c>
      <c r="J374" t="s">
        <v>241</v>
      </c>
      <c r="K374" t="s">
        <v>19</v>
      </c>
      <c r="L374" t="s">
        <v>1438</v>
      </c>
    </row>
    <row r="375" spans="1:12" x14ac:dyDescent="0.25">
      <c r="A375" t="s">
        <v>13</v>
      </c>
      <c r="B375" t="str">
        <f>"9780071701266"</f>
        <v>9780071701266</v>
      </c>
      <c r="C375" t="s">
        <v>1439</v>
      </c>
      <c r="E375" t="s">
        <v>1440</v>
      </c>
      <c r="F375" t="s">
        <v>16</v>
      </c>
      <c r="G375">
        <v>2012</v>
      </c>
      <c r="H375" s="1">
        <v>41303</v>
      </c>
      <c r="I375" t="s">
        <v>1441</v>
      </c>
      <c r="J375" t="s">
        <v>1442</v>
      </c>
      <c r="K375" t="s">
        <v>19</v>
      </c>
      <c r="L375" t="s">
        <v>1443</v>
      </c>
    </row>
    <row r="376" spans="1:12" x14ac:dyDescent="0.25">
      <c r="A376" t="s">
        <v>13</v>
      </c>
      <c r="B376" t="str">
        <f>"9781264715725"</f>
        <v>9781264715725</v>
      </c>
      <c r="C376" t="s">
        <v>1444</v>
      </c>
      <c r="E376" t="s">
        <v>1445</v>
      </c>
      <c r="F376" t="s">
        <v>16</v>
      </c>
      <c r="G376">
        <v>2024</v>
      </c>
      <c r="H376" s="1">
        <v>45224</v>
      </c>
      <c r="I376" t="s">
        <v>933</v>
      </c>
      <c r="J376" t="s">
        <v>54</v>
      </c>
      <c r="K376" t="s">
        <v>19</v>
      </c>
      <c r="L376" t="s">
        <v>1446</v>
      </c>
    </row>
    <row r="377" spans="1:12" x14ac:dyDescent="0.25">
      <c r="A377" t="s">
        <v>13</v>
      </c>
      <c r="B377" t="str">
        <f>"9781260473292"</f>
        <v>9781260473292</v>
      </c>
      <c r="C377" t="s">
        <v>1447</v>
      </c>
      <c r="E377" t="s">
        <v>1448</v>
      </c>
      <c r="F377" t="s">
        <v>16</v>
      </c>
      <c r="G377">
        <v>2022</v>
      </c>
      <c r="H377" s="1">
        <v>45096</v>
      </c>
      <c r="I377" t="s">
        <v>1449</v>
      </c>
      <c r="J377" t="s">
        <v>363</v>
      </c>
      <c r="K377" t="s">
        <v>19</v>
      </c>
      <c r="L377" t="s">
        <v>1450</v>
      </c>
    </row>
    <row r="378" spans="1:12" x14ac:dyDescent="0.25">
      <c r="A378" t="s">
        <v>13</v>
      </c>
      <c r="B378" t="str">
        <f>"9781260467390"</f>
        <v>9781260467390</v>
      </c>
      <c r="C378" t="s">
        <v>1451</v>
      </c>
      <c r="E378" t="s">
        <v>1236</v>
      </c>
      <c r="F378" t="s">
        <v>16</v>
      </c>
      <c r="G378">
        <v>2021</v>
      </c>
      <c r="H378" s="1">
        <v>44433</v>
      </c>
      <c r="I378" t="s">
        <v>1452</v>
      </c>
      <c r="J378" t="s">
        <v>986</v>
      </c>
      <c r="K378" t="s">
        <v>19</v>
      </c>
      <c r="L378" t="s">
        <v>1453</v>
      </c>
    </row>
    <row r="379" spans="1:12" x14ac:dyDescent="0.25">
      <c r="A379" t="s">
        <v>13</v>
      </c>
      <c r="B379" t="str">
        <f>"9780071826600"</f>
        <v>9780071826600</v>
      </c>
      <c r="C379" t="s">
        <v>1454</v>
      </c>
      <c r="E379" t="s">
        <v>1455</v>
      </c>
      <c r="F379" t="s">
        <v>16</v>
      </c>
      <c r="G379">
        <v>2014</v>
      </c>
      <c r="H379" s="1">
        <v>41696</v>
      </c>
      <c r="I379" t="s">
        <v>28</v>
      </c>
      <c r="J379" t="s">
        <v>29</v>
      </c>
      <c r="K379" t="s">
        <v>19</v>
      </c>
      <c r="L379" t="s">
        <v>1456</v>
      </c>
    </row>
    <row r="380" spans="1:12" x14ac:dyDescent="0.25">
      <c r="A380" t="s">
        <v>13</v>
      </c>
      <c r="B380" t="str">
        <f>"9780071489737"</f>
        <v>9780071489737</v>
      </c>
      <c r="C380" t="s">
        <v>1457</v>
      </c>
      <c r="E380" t="s">
        <v>1458</v>
      </c>
      <c r="F380" t="s">
        <v>16</v>
      </c>
      <c r="G380">
        <v>2008</v>
      </c>
      <c r="H380" s="1">
        <v>40909</v>
      </c>
      <c r="I380" t="s">
        <v>1459</v>
      </c>
      <c r="J380" t="s">
        <v>1177</v>
      </c>
      <c r="K380" t="s">
        <v>19</v>
      </c>
      <c r="L380" t="s">
        <v>1460</v>
      </c>
    </row>
    <row r="381" spans="1:12" x14ac:dyDescent="0.25">
      <c r="A381" t="s">
        <v>13</v>
      </c>
      <c r="B381" t="str">
        <f>"9780071489706"</f>
        <v>9780071489706</v>
      </c>
      <c r="C381" t="s">
        <v>1461</v>
      </c>
      <c r="E381" t="s">
        <v>673</v>
      </c>
      <c r="F381" t="s">
        <v>16</v>
      </c>
      <c r="G381">
        <v>2008</v>
      </c>
      <c r="H381" s="1">
        <v>41766</v>
      </c>
      <c r="I381" t="s">
        <v>1462</v>
      </c>
      <c r="J381" t="s">
        <v>1463</v>
      </c>
      <c r="K381" t="s">
        <v>19</v>
      </c>
      <c r="L381" t="s">
        <v>1464</v>
      </c>
    </row>
    <row r="382" spans="1:12" x14ac:dyDescent="0.25">
      <c r="A382" t="s">
        <v>13</v>
      </c>
      <c r="B382" t="str">
        <f>"9780071702874"</f>
        <v>9780071702874</v>
      </c>
      <c r="C382" t="s">
        <v>1465</v>
      </c>
      <c r="E382" t="s">
        <v>1466</v>
      </c>
      <c r="F382" t="s">
        <v>16</v>
      </c>
      <c r="G382">
        <v>2016</v>
      </c>
      <c r="H382" s="1">
        <v>42613</v>
      </c>
      <c r="I382" t="s">
        <v>1467</v>
      </c>
      <c r="J382" t="s">
        <v>577</v>
      </c>
      <c r="K382" t="s">
        <v>19</v>
      </c>
      <c r="L382" t="s">
        <v>1468</v>
      </c>
    </row>
    <row r="383" spans="1:12" x14ac:dyDescent="0.25">
      <c r="A383" t="s">
        <v>13</v>
      </c>
      <c r="B383" t="str">
        <f>"9780071548663"</f>
        <v>9780071548663</v>
      </c>
      <c r="C383" t="s">
        <v>1469</v>
      </c>
      <c r="E383" t="s">
        <v>1470</v>
      </c>
      <c r="F383" t="s">
        <v>16</v>
      </c>
      <c r="G383">
        <v>2009</v>
      </c>
      <c r="H383" s="1">
        <v>40909</v>
      </c>
      <c r="I383" t="s">
        <v>590</v>
      </c>
      <c r="J383" t="s">
        <v>252</v>
      </c>
      <c r="K383" t="s">
        <v>19</v>
      </c>
      <c r="L383" t="s">
        <v>1471</v>
      </c>
    </row>
    <row r="384" spans="1:12" x14ac:dyDescent="0.25">
      <c r="A384" t="s">
        <v>13</v>
      </c>
      <c r="B384" t="str">
        <f>"9780071492737"</f>
        <v>9780071492737</v>
      </c>
      <c r="C384" t="s">
        <v>1472</v>
      </c>
      <c r="E384" t="s">
        <v>1473</v>
      </c>
      <c r="F384" t="s">
        <v>16</v>
      </c>
      <c r="G384">
        <v>2009</v>
      </c>
      <c r="H384" s="1">
        <v>40909</v>
      </c>
      <c r="I384" t="s">
        <v>953</v>
      </c>
      <c r="J384" t="s">
        <v>189</v>
      </c>
      <c r="K384" t="s">
        <v>19</v>
      </c>
      <c r="L384" t="s">
        <v>1474</v>
      </c>
    </row>
    <row r="385" spans="1:12" x14ac:dyDescent="0.25">
      <c r="A385" t="s">
        <v>13</v>
      </c>
      <c r="B385" t="str">
        <f>"9780071702799"</f>
        <v>9780071702799</v>
      </c>
      <c r="C385" t="s">
        <v>1475</v>
      </c>
      <c r="E385" t="s">
        <v>1476</v>
      </c>
      <c r="F385" t="s">
        <v>16</v>
      </c>
      <c r="G385">
        <v>2011</v>
      </c>
      <c r="H385" s="1">
        <v>41605</v>
      </c>
      <c r="I385" t="s">
        <v>245</v>
      </c>
      <c r="J385" t="s">
        <v>246</v>
      </c>
      <c r="K385" t="s">
        <v>19</v>
      </c>
      <c r="L385" t="s">
        <v>1477</v>
      </c>
    </row>
    <row r="386" spans="1:12" x14ac:dyDescent="0.25">
      <c r="A386" t="s">
        <v>13</v>
      </c>
      <c r="B386" t="str">
        <f>"9780071392310"</f>
        <v>9780071392310</v>
      </c>
      <c r="C386" t="s">
        <v>1478</v>
      </c>
      <c r="E386" t="s">
        <v>1479</v>
      </c>
      <c r="F386" t="s">
        <v>16</v>
      </c>
      <c r="G386">
        <v>2004</v>
      </c>
      <c r="H386" s="1">
        <v>41622</v>
      </c>
      <c r="I386" t="s">
        <v>129</v>
      </c>
      <c r="J386" t="s">
        <v>49</v>
      </c>
      <c r="K386" t="s">
        <v>247</v>
      </c>
      <c r="L386" t="s">
        <v>1480</v>
      </c>
    </row>
    <row r="387" spans="1:12" x14ac:dyDescent="0.25">
      <c r="A387" t="s">
        <v>13</v>
      </c>
      <c r="B387" t="str">
        <f>"9781260467420"</f>
        <v>9781260467420</v>
      </c>
      <c r="C387" t="s">
        <v>1481</v>
      </c>
      <c r="E387" t="s">
        <v>1482</v>
      </c>
      <c r="F387" t="s">
        <v>16</v>
      </c>
      <c r="G387">
        <v>2021</v>
      </c>
      <c r="H387" s="1">
        <v>44281</v>
      </c>
      <c r="I387" t="s">
        <v>1221</v>
      </c>
      <c r="J387" t="s">
        <v>1222</v>
      </c>
      <c r="K387" t="s">
        <v>19</v>
      </c>
      <c r="L387" t="s">
        <v>1483</v>
      </c>
    </row>
    <row r="388" spans="1:12" x14ac:dyDescent="0.25">
      <c r="A388" t="s">
        <v>13</v>
      </c>
      <c r="B388" t="str">
        <f>"9781260468717"</f>
        <v>9781260468717</v>
      </c>
      <c r="C388" t="s">
        <v>1484</v>
      </c>
      <c r="E388" t="s">
        <v>1485</v>
      </c>
      <c r="F388" t="s">
        <v>16</v>
      </c>
      <c r="G388">
        <v>2022</v>
      </c>
      <c r="H388" s="1">
        <v>44715</v>
      </c>
      <c r="I388" t="s">
        <v>1486</v>
      </c>
      <c r="J388" t="s">
        <v>29</v>
      </c>
      <c r="K388" t="s">
        <v>19</v>
      </c>
      <c r="L388" t="s">
        <v>1487</v>
      </c>
    </row>
    <row r="389" spans="1:12" x14ac:dyDescent="0.25">
      <c r="A389" t="s">
        <v>13</v>
      </c>
      <c r="B389" t="str">
        <f>"9780071622837"</f>
        <v>9780071622837</v>
      </c>
      <c r="C389" t="s">
        <v>1488</v>
      </c>
      <c r="E389" t="s">
        <v>1489</v>
      </c>
      <c r="F389" t="s">
        <v>16</v>
      </c>
      <c r="G389">
        <v>2011</v>
      </c>
      <c r="H389" s="1">
        <v>41311</v>
      </c>
      <c r="K389" t="s">
        <v>19</v>
      </c>
      <c r="L389" t="s">
        <v>1490</v>
      </c>
    </row>
    <row r="390" spans="1:12" x14ac:dyDescent="0.25">
      <c r="A390" t="s">
        <v>13</v>
      </c>
      <c r="B390" t="str">
        <f>"9781260461664"</f>
        <v>9781260461664</v>
      </c>
      <c r="C390" t="s">
        <v>1491</v>
      </c>
      <c r="E390" t="s">
        <v>1492</v>
      </c>
      <c r="F390" t="s">
        <v>16</v>
      </c>
      <c r="G390">
        <v>2022</v>
      </c>
      <c r="H390" s="1">
        <v>44737</v>
      </c>
      <c r="I390" t="s">
        <v>1493</v>
      </c>
      <c r="J390" t="s">
        <v>74</v>
      </c>
      <c r="K390" t="s">
        <v>19</v>
      </c>
      <c r="L390" t="s">
        <v>1494</v>
      </c>
    </row>
    <row r="391" spans="1:12" x14ac:dyDescent="0.25">
      <c r="A391" t="s">
        <v>13</v>
      </c>
      <c r="B391" t="str">
        <f>"9781260468540"</f>
        <v>9781260468540</v>
      </c>
      <c r="C391" t="s">
        <v>1495</v>
      </c>
      <c r="E391" t="s">
        <v>1496</v>
      </c>
      <c r="F391" t="s">
        <v>16</v>
      </c>
      <c r="G391">
        <v>2021</v>
      </c>
      <c r="H391" s="1">
        <v>45070</v>
      </c>
      <c r="I391" t="s">
        <v>1497</v>
      </c>
      <c r="J391" t="s">
        <v>538</v>
      </c>
      <c r="K391" t="s">
        <v>19</v>
      </c>
      <c r="L391" t="s">
        <v>1498</v>
      </c>
    </row>
    <row r="392" spans="1:12" x14ac:dyDescent="0.25">
      <c r="A392" t="s">
        <v>13</v>
      </c>
      <c r="B392" t="str">
        <f>"9781264264575"</f>
        <v>9781264264575</v>
      </c>
      <c r="C392" t="s">
        <v>1499</v>
      </c>
      <c r="E392" t="s">
        <v>1500</v>
      </c>
      <c r="F392" t="s">
        <v>16</v>
      </c>
      <c r="G392">
        <v>2024</v>
      </c>
      <c r="H392" s="1">
        <v>45222</v>
      </c>
      <c r="I392" t="s">
        <v>1501</v>
      </c>
      <c r="J392" t="s">
        <v>1502</v>
      </c>
      <c r="K392" t="s">
        <v>19</v>
      </c>
      <c r="L392" t="s">
        <v>1503</v>
      </c>
    </row>
    <row r="393" spans="1:12" x14ac:dyDescent="0.25">
      <c r="A393" t="s">
        <v>13</v>
      </c>
      <c r="B393" t="str">
        <f>"9780071496605"</f>
        <v>9780071496605</v>
      </c>
      <c r="C393" t="s">
        <v>1504</v>
      </c>
      <c r="E393" t="s">
        <v>1505</v>
      </c>
      <c r="F393" t="s">
        <v>16</v>
      </c>
      <c r="G393">
        <v>2008</v>
      </c>
      <c r="H393" s="1">
        <v>40909</v>
      </c>
      <c r="I393" t="s">
        <v>1506</v>
      </c>
      <c r="J393" t="s">
        <v>1507</v>
      </c>
      <c r="K393" t="s">
        <v>19</v>
      </c>
      <c r="L393" t="s">
        <v>1508</v>
      </c>
    </row>
    <row r="394" spans="1:12" x14ac:dyDescent="0.25">
      <c r="A394" t="s">
        <v>13</v>
      </c>
      <c r="B394" t="str">
        <f>"9780071432085"</f>
        <v>9780071432085</v>
      </c>
      <c r="C394" t="s">
        <v>1509</v>
      </c>
      <c r="E394" t="s">
        <v>1250</v>
      </c>
      <c r="F394" t="s">
        <v>16</v>
      </c>
      <c r="G394">
        <v>2004</v>
      </c>
      <c r="H394" s="1">
        <v>40909</v>
      </c>
      <c r="I394" t="s">
        <v>1510</v>
      </c>
      <c r="J394" t="s">
        <v>1511</v>
      </c>
      <c r="K394" t="s">
        <v>19</v>
      </c>
      <c r="L394" t="s">
        <v>1512</v>
      </c>
    </row>
    <row r="395" spans="1:12" x14ac:dyDescent="0.25">
      <c r="A395" t="s">
        <v>13</v>
      </c>
      <c r="B395" t="str">
        <f>"9780071462303"</f>
        <v>9780071462303</v>
      </c>
      <c r="C395" t="s">
        <v>1513</v>
      </c>
      <c r="E395" t="s">
        <v>1514</v>
      </c>
      <c r="F395" t="s">
        <v>16</v>
      </c>
      <c r="G395">
        <v>2007</v>
      </c>
      <c r="H395" s="1">
        <v>41793</v>
      </c>
      <c r="I395" t="s">
        <v>207</v>
      </c>
      <c r="J395" t="s">
        <v>189</v>
      </c>
      <c r="K395" t="s">
        <v>19</v>
      </c>
      <c r="L395" t="s">
        <v>1515</v>
      </c>
    </row>
    <row r="396" spans="1:12" x14ac:dyDescent="0.25">
      <c r="A396" t="s">
        <v>13</v>
      </c>
      <c r="B396" t="str">
        <f>"9876543211111"</f>
        <v>9876543211111</v>
      </c>
      <c r="C396" t="s">
        <v>1516</v>
      </c>
      <c r="E396" t="s">
        <v>1517</v>
      </c>
      <c r="F396" t="s">
        <v>16</v>
      </c>
      <c r="G396">
        <v>2024</v>
      </c>
      <c r="H396" s="1">
        <v>45247</v>
      </c>
      <c r="I396" t="s">
        <v>1518</v>
      </c>
      <c r="J396" t="s">
        <v>69</v>
      </c>
      <c r="K396" t="s">
        <v>19</v>
      </c>
      <c r="L396" t="s">
        <v>1519</v>
      </c>
    </row>
    <row r="397" spans="1:12" x14ac:dyDescent="0.25">
      <c r="A397" t="s">
        <v>13</v>
      </c>
      <c r="B397" t="str">
        <f>"9780071481205"</f>
        <v>9780071481205</v>
      </c>
      <c r="C397" t="s">
        <v>1520</v>
      </c>
      <c r="E397" t="s">
        <v>1521</v>
      </c>
      <c r="F397" t="s">
        <v>16</v>
      </c>
      <c r="G397">
        <v>2007</v>
      </c>
      <c r="H397" s="1">
        <v>40909</v>
      </c>
      <c r="I397" t="s">
        <v>1522</v>
      </c>
      <c r="J397" t="s">
        <v>69</v>
      </c>
      <c r="K397" t="s">
        <v>19</v>
      </c>
      <c r="L397" t="s">
        <v>1523</v>
      </c>
    </row>
    <row r="398" spans="1:12" x14ac:dyDescent="0.25">
      <c r="A398" t="s">
        <v>13</v>
      </c>
      <c r="B398" t="str">
        <f>"9780071460446"</f>
        <v>9780071460446</v>
      </c>
      <c r="C398" t="s">
        <v>1524</v>
      </c>
      <c r="E398" t="s">
        <v>1525</v>
      </c>
      <c r="F398" t="s">
        <v>16</v>
      </c>
      <c r="G398">
        <v>2008</v>
      </c>
      <c r="H398" s="1">
        <v>41367</v>
      </c>
      <c r="I398" t="s">
        <v>1010</v>
      </c>
      <c r="J398" t="s">
        <v>818</v>
      </c>
      <c r="K398" t="s">
        <v>19</v>
      </c>
      <c r="L398" t="s">
        <v>1526</v>
      </c>
    </row>
    <row r="399" spans="1:12" x14ac:dyDescent="0.25">
      <c r="A399" t="s">
        <v>13</v>
      </c>
      <c r="B399" t="str">
        <f>"9780071663427"</f>
        <v>9780071663427</v>
      </c>
      <c r="C399" t="s">
        <v>1527</v>
      </c>
      <c r="E399" t="s">
        <v>1528</v>
      </c>
      <c r="F399" t="s">
        <v>16</v>
      </c>
      <c r="G399">
        <v>2011</v>
      </c>
      <c r="H399" s="1">
        <v>41239</v>
      </c>
      <c r="I399" t="s">
        <v>442</v>
      </c>
      <c r="J399" t="s">
        <v>29</v>
      </c>
      <c r="K399" t="s">
        <v>19</v>
      </c>
      <c r="L399" t="s">
        <v>1529</v>
      </c>
    </row>
    <row r="400" spans="1:12" x14ac:dyDescent="0.25">
      <c r="A400" t="s">
        <v>13</v>
      </c>
      <c r="B400" t="str">
        <f>"9781265079659"</f>
        <v>9781265079659</v>
      </c>
      <c r="C400" t="s">
        <v>1530</v>
      </c>
      <c r="E400" t="s">
        <v>1531</v>
      </c>
      <c r="F400" t="s">
        <v>16</v>
      </c>
      <c r="G400">
        <v>2023</v>
      </c>
      <c r="H400" s="1">
        <v>45133</v>
      </c>
      <c r="I400" t="s">
        <v>1086</v>
      </c>
      <c r="J400" t="s">
        <v>34</v>
      </c>
      <c r="K400" t="s">
        <v>19</v>
      </c>
      <c r="L400" t="s">
        <v>1532</v>
      </c>
    </row>
    <row r="401" spans="1:12" x14ac:dyDescent="0.25">
      <c r="A401" t="s">
        <v>13</v>
      </c>
      <c r="B401" t="str">
        <f>"9780070704442"</f>
        <v>9780070704442</v>
      </c>
      <c r="C401" t="s">
        <v>1533</v>
      </c>
      <c r="E401" t="s">
        <v>1534</v>
      </c>
      <c r="F401" t="s">
        <v>16</v>
      </c>
      <c r="G401">
        <v>2011</v>
      </c>
      <c r="H401" s="1">
        <v>42122</v>
      </c>
      <c r="I401" t="s">
        <v>488</v>
      </c>
      <c r="J401" t="s">
        <v>18</v>
      </c>
      <c r="K401" t="s">
        <v>19</v>
      </c>
      <c r="L401" t="s">
        <v>1535</v>
      </c>
    </row>
    <row r="402" spans="1:12" x14ac:dyDescent="0.25">
      <c r="A402" t="s">
        <v>13</v>
      </c>
      <c r="B402" t="str">
        <f>"9780071849289"</f>
        <v>9780071849289</v>
      </c>
      <c r="C402" t="s">
        <v>1536</v>
      </c>
      <c r="E402" t="s">
        <v>1537</v>
      </c>
      <c r="F402" t="s">
        <v>16</v>
      </c>
      <c r="G402">
        <v>2016</v>
      </c>
      <c r="H402" s="1">
        <v>42429</v>
      </c>
      <c r="I402" t="s">
        <v>1486</v>
      </c>
      <c r="J402" t="s">
        <v>29</v>
      </c>
      <c r="K402" t="s">
        <v>19</v>
      </c>
      <c r="L402" t="s">
        <v>1538</v>
      </c>
    </row>
    <row r="403" spans="1:12" x14ac:dyDescent="0.25">
      <c r="A403" t="s">
        <v>13</v>
      </c>
      <c r="B403" t="str">
        <f>"9780071470759"</f>
        <v>9780071470759</v>
      </c>
      <c r="C403" t="s">
        <v>1539</v>
      </c>
      <c r="E403" t="s">
        <v>1540</v>
      </c>
      <c r="F403" t="s">
        <v>16</v>
      </c>
      <c r="G403">
        <v>2007</v>
      </c>
      <c r="H403" s="1">
        <v>40909</v>
      </c>
      <c r="I403" t="s">
        <v>1541</v>
      </c>
      <c r="J403" t="s">
        <v>664</v>
      </c>
      <c r="K403" t="s">
        <v>19</v>
      </c>
      <c r="L403" t="s">
        <v>1542</v>
      </c>
    </row>
    <row r="404" spans="1:12" x14ac:dyDescent="0.25">
      <c r="A404" t="s">
        <v>13</v>
      </c>
      <c r="B404" t="str">
        <f>"9780071632409"</f>
        <v>9780071632409</v>
      </c>
      <c r="C404" t="s">
        <v>1543</v>
      </c>
      <c r="E404" t="s">
        <v>1544</v>
      </c>
      <c r="F404" t="s">
        <v>16</v>
      </c>
      <c r="G404">
        <v>2010</v>
      </c>
      <c r="H404" s="1">
        <v>40909</v>
      </c>
      <c r="I404" t="s">
        <v>1545</v>
      </c>
      <c r="J404" t="s">
        <v>1546</v>
      </c>
      <c r="K404" t="s">
        <v>19</v>
      </c>
      <c r="L404" t="s">
        <v>1547</v>
      </c>
    </row>
    <row r="405" spans="1:12" x14ac:dyDescent="0.25">
      <c r="A405" t="s">
        <v>13</v>
      </c>
      <c r="B405" t="str">
        <f>"9781264441389"</f>
        <v>9781264441389</v>
      </c>
      <c r="C405" t="s">
        <v>1548</v>
      </c>
      <c r="E405" t="s">
        <v>1549</v>
      </c>
      <c r="F405" t="s">
        <v>16</v>
      </c>
      <c r="G405">
        <v>2022</v>
      </c>
      <c r="H405" s="1">
        <v>44862</v>
      </c>
      <c r="I405" t="s">
        <v>119</v>
      </c>
      <c r="J405" t="s">
        <v>120</v>
      </c>
      <c r="K405" t="s">
        <v>19</v>
      </c>
      <c r="L405" t="s">
        <v>1550</v>
      </c>
    </row>
    <row r="406" spans="1:12" x14ac:dyDescent="0.25">
      <c r="A406" t="s">
        <v>13</v>
      </c>
      <c r="B406" t="str">
        <f>"9780070267145"</f>
        <v>9780070267145</v>
      </c>
      <c r="C406" t="s">
        <v>1551</v>
      </c>
      <c r="E406" t="s">
        <v>380</v>
      </c>
      <c r="F406" t="s">
        <v>16</v>
      </c>
      <c r="G406">
        <v>2000</v>
      </c>
      <c r="H406" s="1">
        <v>40909</v>
      </c>
      <c r="I406" t="s">
        <v>1552</v>
      </c>
      <c r="J406" t="s">
        <v>1553</v>
      </c>
      <c r="K406" t="s">
        <v>19</v>
      </c>
      <c r="L406" t="s">
        <v>1554</v>
      </c>
    </row>
    <row r="407" spans="1:12" x14ac:dyDescent="0.25">
      <c r="A407" t="s">
        <v>13</v>
      </c>
      <c r="B407" t="str">
        <f>"9780071605540"</f>
        <v>9780071605540</v>
      </c>
      <c r="C407" t="s">
        <v>1555</v>
      </c>
      <c r="E407" t="s">
        <v>1556</v>
      </c>
      <c r="F407" t="s">
        <v>16</v>
      </c>
      <c r="G407">
        <v>2011</v>
      </c>
      <c r="H407" s="1">
        <v>40909</v>
      </c>
      <c r="I407" t="s">
        <v>1557</v>
      </c>
      <c r="J407" t="s">
        <v>1558</v>
      </c>
      <c r="K407" t="s">
        <v>19</v>
      </c>
      <c r="L407" t="s">
        <v>1559</v>
      </c>
    </row>
    <row r="408" spans="1:12" x14ac:dyDescent="0.25">
      <c r="A408" t="s">
        <v>13</v>
      </c>
      <c r="B408" t="str">
        <f>"9780071457873"</f>
        <v>9780071457873</v>
      </c>
      <c r="C408" t="s">
        <v>1560</v>
      </c>
      <c r="E408" t="s">
        <v>174</v>
      </c>
      <c r="F408" t="s">
        <v>16</v>
      </c>
      <c r="G408">
        <v>2006</v>
      </c>
      <c r="H408" s="1">
        <v>40909</v>
      </c>
      <c r="I408" t="s">
        <v>488</v>
      </c>
      <c r="J408" t="s">
        <v>18</v>
      </c>
      <c r="K408" t="s">
        <v>19</v>
      </c>
      <c r="L408" t="s">
        <v>1561</v>
      </c>
    </row>
    <row r="409" spans="1:12" x14ac:dyDescent="0.25">
      <c r="A409" t="s">
        <v>13</v>
      </c>
      <c r="B409" t="str">
        <f>"9780071454087"</f>
        <v>9780071454087</v>
      </c>
      <c r="C409" t="s">
        <v>1562</v>
      </c>
      <c r="E409" t="s">
        <v>128</v>
      </c>
      <c r="F409" t="s">
        <v>16</v>
      </c>
      <c r="G409">
        <v>2007</v>
      </c>
      <c r="H409" s="1">
        <v>42273</v>
      </c>
      <c r="I409" t="s">
        <v>1563</v>
      </c>
      <c r="J409" t="s">
        <v>1564</v>
      </c>
      <c r="K409" t="s">
        <v>19</v>
      </c>
      <c r="L409" t="s">
        <v>1565</v>
      </c>
    </row>
    <row r="410" spans="1:12" x14ac:dyDescent="0.25">
      <c r="A410" t="s">
        <v>13</v>
      </c>
      <c r="B410" t="str">
        <f>"9781260468922"</f>
        <v>9781260468922</v>
      </c>
      <c r="C410" t="s">
        <v>1566</v>
      </c>
      <c r="E410" t="s">
        <v>1567</v>
      </c>
      <c r="F410" t="s">
        <v>16</v>
      </c>
      <c r="G410">
        <v>2021</v>
      </c>
      <c r="H410" s="1">
        <v>44286</v>
      </c>
      <c r="I410" t="s">
        <v>1568</v>
      </c>
      <c r="J410" t="s">
        <v>1569</v>
      </c>
      <c r="K410" t="s">
        <v>19</v>
      </c>
      <c r="L410" t="s">
        <v>1570</v>
      </c>
    </row>
    <row r="411" spans="1:12" x14ac:dyDescent="0.25">
      <c r="A411" t="s">
        <v>13</v>
      </c>
      <c r="B411" t="str">
        <f>"9780071460682"</f>
        <v>9780071460682</v>
      </c>
      <c r="C411" t="s">
        <v>1571</v>
      </c>
      <c r="E411" t="s">
        <v>380</v>
      </c>
      <c r="F411" t="s">
        <v>16</v>
      </c>
      <c r="G411">
        <v>2006</v>
      </c>
      <c r="H411" s="1">
        <v>40909</v>
      </c>
      <c r="I411" t="s">
        <v>694</v>
      </c>
      <c r="J411" t="s">
        <v>695</v>
      </c>
      <c r="K411" t="s">
        <v>19</v>
      </c>
      <c r="L411" t="s">
        <v>1572</v>
      </c>
    </row>
    <row r="412" spans="1:12" x14ac:dyDescent="0.25">
      <c r="A412" t="s">
        <v>13</v>
      </c>
      <c r="B412" t="str">
        <f>"9781260469707"</f>
        <v>9781260469707</v>
      </c>
      <c r="C412" t="s">
        <v>1573</v>
      </c>
      <c r="E412" t="s">
        <v>1574</v>
      </c>
      <c r="F412" t="s">
        <v>16</v>
      </c>
      <c r="G412">
        <v>2021</v>
      </c>
      <c r="H412" s="1">
        <v>44495</v>
      </c>
      <c r="I412" t="s">
        <v>1575</v>
      </c>
      <c r="J412" t="s">
        <v>74</v>
      </c>
      <c r="K412" t="s">
        <v>19</v>
      </c>
      <c r="L412" t="s">
        <v>1576</v>
      </c>
    </row>
    <row r="413" spans="1:12" x14ac:dyDescent="0.25">
      <c r="A413" t="s">
        <v>13</v>
      </c>
      <c r="B413" t="str">
        <f>"9781264257355"</f>
        <v>9781264257355</v>
      </c>
      <c r="C413" t="s">
        <v>1577</v>
      </c>
      <c r="E413" t="s">
        <v>42</v>
      </c>
      <c r="F413" t="s">
        <v>16</v>
      </c>
      <c r="G413">
        <v>2021</v>
      </c>
      <c r="H413" s="1">
        <v>44461</v>
      </c>
      <c r="I413" t="s">
        <v>1578</v>
      </c>
      <c r="J413" t="s">
        <v>1579</v>
      </c>
      <c r="K413" t="s">
        <v>19</v>
      </c>
      <c r="L413" t="s">
        <v>1580</v>
      </c>
    </row>
    <row r="414" spans="1:12" x14ac:dyDescent="0.25">
      <c r="A414" t="s">
        <v>13</v>
      </c>
      <c r="B414" t="str">
        <f>"9780071622875"</f>
        <v>9780071622875</v>
      </c>
      <c r="C414" t="s">
        <v>1581</v>
      </c>
      <c r="E414" t="s">
        <v>1582</v>
      </c>
      <c r="F414" t="s">
        <v>16</v>
      </c>
      <c r="G414">
        <v>2011</v>
      </c>
      <c r="H414" s="1">
        <v>40909</v>
      </c>
      <c r="I414" t="s">
        <v>1583</v>
      </c>
      <c r="J414" t="s">
        <v>606</v>
      </c>
      <c r="K414" t="s">
        <v>19</v>
      </c>
      <c r="L414" t="s">
        <v>1584</v>
      </c>
    </row>
    <row r="415" spans="1:12" x14ac:dyDescent="0.25">
      <c r="A415" t="s">
        <v>13</v>
      </c>
      <c r="B415" t="str">
        <f>"9780071475228"</f>
        <v>9780071475228</v>
      </c>
      <c r="C415" t="s">
        <v>1585</v>
      </c>
      <c r="E415" t="s">
        <v>1586</v>
      </c>
      <c r="F415" t="s">
        <v>16</v>
      </c>
      <c r="G415">
        <v>2007</v>
      </c>
      <c r="H415" s="1">
        <v>41912</v>
      </c>
      <c r="I415" t="s">
        <v>1587</v>
      </c>
      <c r="J415" t="s">
        <v>1588</v>
      </c>
      <c r="K415" t="s">
        <v>19</v>
      </c>
      <c r="L415" t="s">
        <v>1589</v>
      </c>
    </row>
    <row r="416" spans="1:12" x14ac:dyDescent="0.25">
      <c r="A416" t="s">
        <v>13</v>
      </c>
      <c r="B416" t="str">
        <f>"9781264278701"</f>
        <v>9781264278701</v>
      </c>
      <c r="C416" t="s">
        <v>1590</v>
      </c>
      <c r="E416" t="s">
        <v>1591</v>
      </c>
      <c r="F416" t="s">
        <v>16</v>
      </c>
      <c r="G416">
        <v>2023</v>
      </c>
      <c r="H416" s="1">
        <v>45125</v>
      </c>
      <c r="I416" t="s">
        <v>1592</v>
      </c>
      <c r="J416" t="s">
        <v>1593</v>
      </c>
      <c r="K416" t="s">
        <v>19</v>
      </c>
      <c r="L416" t="s">
        <v>1594</v>
      </c>
    </row>
    <row r="417" spans="1:12" x14ac:dyDescent="0.25">
      <c r="A417" t="s">
        <v>13</v>
      </c>
      <c r="B417" t="str">
        <f>"9781260462845"</f>
        <v>9781260462845</v>
      </c>
      <c r="C417" t="s">
        <v>1595</v>
      </c>
      <c r="E417" t="s">
        <v>1180</v>
      </c>
      <c r="F417" t="s">
        <v>16</v>
      </c>
      <c r="G417">
        <v>2021</v>
      </c>
      <c r="H417" s="1">
        <v>44252</v>
      </c>
      <c r="I417" t="s">
        <v>335</v>
      </c>
      <c r="J417" t="s">
        <v>74</v>
      </c>
      <c r="K417" t="s">
        <v>19</v>
      </c>
      <c r="L417" t="s">
        <v>1596</v>
      </c>
    </row>
    <row r="418" spans="1:12" x14ac:dyDescent="0.25">
      <c r="A418" t="s">
        <v>13</v>
      </c>
      <c r="B418" t="str">
        <f>"9781264258338"</f>
        <v>9781264258338</v>
      </c>
      <c r="C418" t="s">
        <v>1597</v>
      </c>
      <c r="E418" t="s">
        <v>1598</v>
      </c>
      <c r="F418" t="s">
        <v>16</v>
      </c>
      <c r="G418">
        <v>2022</v>
      </c>
      <c r="H418" s="1">
        <v>44616</v>
      </c>
      <c r="I418" t="s">
        <v>137</v>
      </c>
      <c r="J418" t="s">
        <v>106</v>
      </c>
      <c r="K418" t="s">
        <v>19</v>
      </c>
      <c r="L418" t="s">
        <v>1599</v>
      </c>
    </row>
    <row r="419" spans="1:12" x14ac:dyDescent="0.25">
      <c r="A419" t="s">
        <v>13</v>
      </c>
      <c r="B419" t="str">
        <f>"9780071475839"</f>
        <v>9780071475839</v>
      </c>
      <c r="C419" t="s">
        <v>1600</v>
      </c>
      <c r="E419" t="s">
        <v>1601</v>
      </c>
      <c r="F419" t="s">
        <v>16</v>
      </c>
      <c r="G419">
        <v>2007</v>
      </c>
      <c r="H419" s="1">
        <v>40909</v>
      </c>
      <c r="I419" t="s">
        <v>252</v>
      </c>
      <c r="J419" t="s">
        <v>252</v>
      </c>
      <c r="K419" t="s">
        <v>19</v>
      </c>
      <c r="L419" t="s">
        <v>1602</v>
      </c>
    </row>
    <row r="420" spans="1:12" x14ac:dyDescent="0.25">
      <c r="A420" t="s">
        <v>13</v>
      </c>
      <c r="B420" t="str">
        <f>"9780071462716"</f>
        <v>9780071462716</v>
      </c>
      <c r="C420" t="s">
        <v>1603</v>
      </c>
      <c r="E420" t="s">
        <v>1604</v>
      </c>
      <c r="F420" t="s">
        <v>16</v>
      </c>
      <c r="G420">
        <v>2006</v>
      </c>
      <c r="H420" s="1">
        <v>40909</v>
      </c>
      <c r="I420" t="s">
        <v>17</v>
      </c>
      <c r="J420" t="s">
        <v>18</v>
      </c>
      <c r="K420" t="s">
        <v>19</v>
      </c>
      <c r="L420" t="s">
        <v>1605</v>
      </c>
    </row>
    <row r="421" spans="1:12" x14ac:dyDescent="0.25">
      <c r="A421" t="s">
        <v>13</v>
      </c>
      <c r="B421" t="str">
        <f>"9780071719513"</f>
        <v>9780071719513</v>
      </c>
      <c r="C421" t="s">
        <v>1606</v>
      </c>
      <c r="E421" t="s">
        <v>1607</v>
      </c>
      <c r="F421" t="s">
        <v>16</v>
      </c>
      <c r="G421">
        <v>2013</v>
      </c>
      <c r="H421" s="1">
        <v>41450</v>
      </c>
      <c r="I421" t="s">
        <v>1608</v>
      </c>
      <c r="J421" t="s">
        <v>285</v>
      </c>
      <c r="K421" t="s">
        <v>19</v>
      </c>
      <c r="L421" t="s">
        <v>1609</v>
      </c>
    </row>
    <row r="422" spans="1:12" x14ac:dyDescent="0.25">
      <c r="A422" t="s">
        <v>13</v>
      </c>
      <c r="B422" t="str">
        <f>"9780071737098"</f>
        <v>9780071737098</v>
      </c>
      <c r="C422" t="s">
        <v>1610</v>
      </c>
      <c r="E422" t="s">
        <v>458</v>
      </c>
      <c r="F422" t="s">
        <v>16</v>
      </c>
      <c r="G422">
        <v>2011</v>
      </c>
      <c r="H422" s="1">
        <v>40909</v>
      </c>
      <c r="I422" t="s">
        <v>1611</v>
      </c>
      <c r="J422" t="s">
        <v>252</v>
      </c>
      <c r="K422" t="s">
        <v>19</v>
      </c>
      <c r="L422" t="s">
        <v>1612</v>
      </c>
    </row>
    <row r="423" spans="1:12" x14ac:dyDescent="0.25">
      <c r="A423" t="s">
        <v>13</v>
      </c>
      <c r="B423" t="str">
        <f>"9781265012816"</f>
        <v>9781265012816</v>
      </c>
      <c r="C423" t="s">
        <v>1613</v>
      </c>
      <c r="E423" t="s">
        <v>1614</v>
      </c>
      <c r="F423" t="s">
        <v>16</v>
      </c>
      <c r="G423">
        <v>2023</v>
      </c>
      <c r="H423" s="1">
        <v>45020</v>
      </c>
      <c r="I423" t="s">
        <v>1434</v>
      </c>
      <c r="J423" t="s">
        <v>59</v>
      </c>
      <c r="K423" t="s">
        <v>19</v>
      </c>
      <c r="L423" t="s">
        <v>1615</v>
      </c>
    </row>
    <row r="424" spans="1:12" x14ac:dyDescent="0.25">
      <c r="A424" t="s">
        <v>13</v>
      </c>
      <c r="B424" t="str">
        <f>"9781260461565"</f>
        <v>9781260461565</v>
      </c>
      <c r="C424" t="s">
        <v>1616</v>
      </c>
      <c r="E424" t="s">
        <v>1617</v>
      </c>
      <c r="F424" t="s">
        <v>16</v>
      </c>
      <c r="G424">
        <v>2023</v>
      </c>
      <c r="H424" s="1">
        <v>44923</v>
      </c>
      <c r="I424" t="s">
        <v>1094</v>
      </c>
      <c r="J424" t="s">
        <v>1094</v>
      </c>
      <c r="K424" t="s">
        <v>19</v>
      </c>
      <c r="L424" t="s">
        <v>1618</v>
      </c>
    </row>
    <row r="425" spans="1:12" x14ac:dyDescent="0.25">
      <c r="A425" t="s">
        <v>13</v>
      </c>
      <c r="B425" t="str">
        <f>"9781260467789"</f>
        <v>9781260467789</v>
      </c>
      <c r="C425" t="s">
        <v>1619</v>
      </c>
      <c r="E425" t="s">
        <v>1620</v>
      </c>
      <c r="F425" t="s">
        <v>16</v>
      </c>
      <c r="G425">
        <v>2023</v>
      </c>
      <c r="H425" s="1">
        <v>45020</v>
      </c>
      <c r="I425" t="s">
        <v>1621</v>
      </c>
      <c r="J425" t="s">
        <v>777</v>
      </c>
      <c r="K425" t="s">
        <v>19</v>
      </c>
      <c r="L425" t="s">
        <v>1622</v>
      </c>
    </row>
    <row r="426" spans="1:12" x14ac:dyDescent="0.25">
      <c r="A426" t="s">
        <v>13</v>
      </c>
      <c r="B426" t="str">
        <f>"9780071825160"</f>
        <v>9780071825160</v>
      </c>
      <c r="C426" t="s">
        <v>1623</v>
      </c>
      <c r="E426" t="s">
        <v>1624</v>
      </c>
      <c r="F426" t="s">
        <v>16</v>
      </c>
      <c r="G426">
        <v>2014</v>
      </c>
      <c r="H426" s="1">
        <v>41941</v>
      </c>
      <c r="I426" t="s">
        <v>1625</v>
      </c>
      <c r="J426" t="s">
        <v>1626</v>
      </c>
      <c r="K426" t="s">
        <v>19</v>
      </c>
      <c r="L426" t="s">
        <v>1627</v>
      </c>
    </row>
    <row r="427" spans="1:12" x14ac:dyDescent="0.25">
      <c r="A427" t="s">
        <v>13</v>
      </c>
      <c r="B427" t="str">
        <f>"9780071614924"</f>
        <v>9780071614924</v>
      </c>
      <c r="C427" t="s">
        <v>1628</v>
      </c>
      <c r="E427" t="s">
        <v>445</v>
      </c>
      <c r="F427" t="s">
        <v>16</v>
      </c>
      <c r="G427">
        <v>2011</v>
      </c>
      <c r="H427" s="1">
        <v>41450</v>
      </c>
      <c r="I427" t="s">
        <v>1629</v>
      </c>
      <c r="J427" t="s">
        <v>24</v>
      </c>
      <c r="K427" t="s">
        <v>19</v>
      </c>
      <c r="L427" t="s">
        <v>1630</v>
      </c>
    </row>
    <row r="428" spans="1:12" x14ac:dyDescent="0.25">
      <c r="A428" t="s">
        <v>13</v>
      </c>
      <c r="B428" t="str">
        <f>"9780071472272"</f>
        <v>9780071472272</v>
      </c>
      <c r="C428" t="s">
        <v>1631</v>
      </c>
      <c r="E428" t="s">
        <v>1632</v>
      </c>
      <c r="F428" t="s">
        <v>16</v>
      </c>
      <c r="G428">
        <v>2009</v>
      </c>
      <c r="H428" s="1">
        <v>40939</v>
      </c>
      <c r="I428" t="s">
        <v>1633</v>
      </c>
      <c r="J428" t="s">
        <v>1634</v>
      </c>
      <c r="K428" t="s">
        <v>19</v>
      </c>
      <c r="L428" t="s">
        <v>1635</v>
      </c>
    </row>
    <row r="429" spans="1:12" x14ac:dyDescent="0.25">
      <c r="A429" t="s">
        <v>13</v>
      </c>
      <c r="B429" t="str">
        <f>"9780071639620"</f>
        <v>9780071639620</v>
      </c>
      <c r="C429" t="s">
        <v>1636</v>
      </c>
      <c r="E429" t="s">
        <v>1637</v>
      </c>
      <c r="F429" t="s">
        <v>16</v>
      </c>
      <c r="G429">
        <v>2010</v>
      </c>
      <c r="H429" s="1">
        <v>40909</v>
      </c>
      <c r="I429" t="s">
        <v>1638</v>
      </c>
      <c r="J429" t="s">
        <v>1639</v>
      </c>
      <c r="K429" t="s">
        <v>19</v>
      </c>
      <c r="L429" t="s">
        <v>1640</v>
      </c>
    </row>
    <row r="430" spans="1:12" x14ac:dyDescent="0.25">
      <c r="A430" t="s">
        <v>13</v>
      </c>
      <c r="B430" t="str">
        <f>"9781265224448"</f>
        <v>9781265224448</v>
      </c>
      <c r="C430" t="s">
        <v>1641</v>
      </c>
      <c r="E430" t="s">
        <v>1642</v>
      </c>
      <c r="F430" t="s">
        <v>16</v>
      </c>
      <c r="G430">
        <v>2023</v>
      </c>
      <c r="H430" s="1">
        <v>45162</v>
      </c>
      <c r="I430" t="s">
        <v>1643</v>
      </c>
      <c r="J430" t="s">
        <v>241</v>
      </c>
      <c r="K430" t="s">
        <v>19</v>
      </c>
      <c r="L430" t="s">
        <v>1644</v>
      </c>
    </row>
    <row r="431" spans="1:12" x14ac:dyDescent="0.25">
      <c r="A431" t="s">
        <v>13</v>
      </c>
      <c r="B431" t="str">
        <f>"9780071374934"</f>
        <v>9780071374934</v>
      </c>
      <c r="C431" t="s">
        <v>1645</v>
      </c>
      <c r="E431" t="s">
        <v>1646</v>
      </c>
      <c r="F431" t="s">
        <v>16</v>
      </c>
      <c r="G431">
        <v>2002</v>
      </c>
      <c r="H431" s="1">
        <v>40909</v>
      </c>
      <c r="I431" t="s">
        <v>1370</v>
      </c>
      <c r="J431" t="s">
        <v>368</v>
      </c>
      <c r="K431" t="s">
        <v>19</v>
      </c>
      <c r="L431" t="s">
        <v>1647</v>
      </c>
    </row>
    <row r="432" spans="1:12" x14ac:dyDescent="0.25">
      <c r="A432" t="s">
        <v>13</v>
      </c>
      <c r="B432" t="str">
        <f>"9780071489287"</f>
        <v>9780071489287</v>
      </c>
      <c r="C432" t="s">
        <v>1648</v>
      </c>
      <c r="E432" t="s">
        <v>1649</v>
      </c>
      <c r="F432" t="s">
        <v>16</v>
      </c>
      <c r="G432">
        <v>2010</v>
      </c>
      <c r="H432" s="1">
        <v>40909</v>
      </c>
      <c r="I432" t="s">
        <v>868</v>
      </c>
      <c r="J432" t="s">
        <v>142</v>
      </c>
      <c r="K432" t="s">
        <v>19</v>
      </c>
      <c r="L432" t="s">
        <v>1650</v>
      </c>
    </row>
    <row r="433" spans="1:12" x14ac:dyDescent="0.25">
      <c r="A433" t="s">
        <v>13</v>
      </c>
      <c r="B433" t="str">
        <f>"9780071477529"</f>
        <v>9780071477529</v>
      </c>
      <c r="C433" t="s">
        <v>1651</v>
      </c>
      <c r="E433" t="s">
        <v>1652</v>
      </c>
      <c r="F433" t="s">
        <v>16</v>
      </c>
      <c r="G433">
        <v>2007</v>
      </c>
      <c r="H433" s="1">
        <v>40909</v>
      </c>
      <c r="I433" t="s">
        <v>119</v>
      </c>
      <c r="J433" t="s">
        <v>120</v>
      </c>
      <c r="K433" t="s">
        <v>19</v>
      </c>
      <c r="L433" t="s">
        <v>1653</v>
      </c>
    </row>
    <row r="434" spans="1:12" x14ac:dyDescent="0.25">
      <c r="A434" t="s">
        <v>13</v>
      </c>
      <c r="B434" t="str">
        <f>"9780071737074"</f>
        <v>9780071737074</v>
      </c>
      <c r="C434" t="s">
        <v>1654</v>
      </c>
      <c r="E434" t="s">
        <v>1655</v>
      </c>
      <c r="F434" t="s">
        <v>16</v>
      </c>
      <c r="G434">
        <v>2011</v>
      </c>
      <c r="H434" s="1">
        <v>40909</v>
      </c>
      <c r="I434" t="s">
        <v>590</v>
      </c>
      <c r="J434" t="s">
        <v>252</v>
      </c>
      <c r="K434" t="s">
        <v>19</v>
      </c>
      <c r="L434" t="s">
        <v>1656</v>
      </c>
    </row>
    <row r="435" spans="1:12" x14ac:dyDescent="0.25">
      <c r="A435" t="s">
        <v>13</v>
      </c>
      <c r="B435" t="str">
        <f>"9781260132311"</f>
        <v>9781260132311</v>
      </c>
      <c r="C435" t="s">
        <v>1657</v>
      </c>
      <c r="E435" t="s">
        <v>1658</v>
      </c>
      <c r="F435" t="s">
        <v>16</v>
      </c>
      <c r="G435">
        <v>2019</v>
      </c>
      <c r="H435" s="1">
        <v>43734</v>
      </c>
      <c r="I435" t="s">
        <v>1659</v>
      </c>
      <c r="J435" t="s">
        <v>493</v>
      </c>
      <c r="K435" t="s">
        <v>19</v>
      </c>
      <c r="L435" t="s">
        <v>1660</v>
      </c>
    </row>
    <row r="436" spans="1:12" x14ac:dyDescent="0.25">
      <c r="A436" t="s">
        <v>13</v>
      </c>
      <c r="B436" t="str">
        <f>"9781260453812"</f>
        <v>9781260453812</v>
      </c>
      <c r="C436" t="s">
        <v>1661</v>
      </c>
      <c r="E436" t="s">
        <v>1662</v>
      </c>
      <c r="F436" t="s">
        <v>16</v>
      </c>
      <c r="G436">
        <v>2020</v>
      </c>
      <c r="H436" s="1">
        <v>44005</v>
      </c>
      <c r="I436" t="s">
        <v>1663</v>
      </c>
      <c r="J436" t="s">
        <v>1664</v>
      </c>
      <c r="K436" t="s">
        <v>19</v>
      </c>
      <c r="L436" t="s">
        <v>1665</v>
      </c>
    </row>
    <row r="437" spans="1:12" x14ac:dyDescent="0.25">
      <c r="A437" t="s">
        <v>13</v>
      </c>
      <c r="B437" t="str">
        <f>"9780071472890"</f>
        <v>9780071472890</v>
      </c>
      <c r="C437" t="s">
        <v>1666</v>
      </c>
      <c r="E437" t="s">
        <v>1667</v>
      </c>
      <c r="F437" t="s">
        <v>16</v>
      </c>
      <c r="G437">
        <v>2006</v>
      </c>
      <c r="H437" s="1">
        <v>41622</v>
      </c>
      <c r="K437" t="s">
        <v>247</v>
      </c>
      <c r="L437" t="s">
        <v>1668</v>
      </c>
    </row>
    <row r="438" spans="1:12" x14ac:dyDescent="0.25">
      <c r="A438" t="s">
        <v>13</v>
      </c>
      <c r="B438" t="str">
        <f>"9780071593069"</f>
        <v>9780071593069</v>
      </c>
      <c r="C438" t="s">
        <v>1669</v>
      </c>
      <c r="E438" t="s">
        <v>1413</v>
      </c>
      <c r="F438" t="s">
        <v>16</v>
      </c>
      <c r="G438">
        <v>2009</v>
      </c>
      <c r="H438" s="1">
        <v>40909</v>
      </c>
      <c r="K438" t="s">
        <v>247</v>
      </c>
      <c r="L438" t="s">
        <v>1670</v>
      </c>
    </row>
    <row r="439" spans="1:12" x14ac:dyDescent="0.25">
      <c r="A439" t="s">
        <v>13</v>
      </c>
      <c r="B439" t="str">
        <f>"9780071741354"</f>
        <v>9780071741354</v>
      </c>
      <c r="C439" t="s">
        <v>1671</v>
      </c>
      <c r="E439" t="s">
        <v>1549</v>
      </c>
      <c r="F439" t="s">
        <v>16</v>
      </c>
      <c r="G439">
        <v>2011</v>
      </c>
      <c r="H439" s="1">
        <v>42095</v>
      </c>
      <c r="K439" t="s">
        <v>247</v>
      </c>
      <c r="L439" t="s">
        <v>1672</v>
      </c>
    </row>
    <row r="440" spans="1:12" x14ac:dyDescent="0.25">
      <c r="A440" t="s">
        <v>13</v>
      </c>
      <c r="B440" t="str">
        <f>"9780071742320"</f>
        <v>9780071742320</v>
      </c>
      <c r="C440" t="s">
        <v>1673</v>
      </c>
      <c r="E440" t="s">
        <v>1674</v>
      </c>
      <c r="F440" t="s">
        <v>16</v>
      </c>
      <c r="G440">
        <v>2011</v>
      </c>
      <c r="H440" s="1">
        <v>41622</v>
      </c>
      <c r="I440" t="s">
        <v>1675</v>
      </c>
      <c r="J440" t="s">
        <v>538</v>
      </c>
      <c r="K440" t="s">
        <v>19</v>
      </c>
      <c r="L440" t="s">
        <v>1676</v>
      </c>
    </row>
    <row r="441" spans="1:12" x14ac:dyDescent="0.25">
      <c r="A441" t="s">
        <v>13</v>
      </c>
      <c r="B441" t="str">
        <f>"9780071842419"</f>
        <v>9780071842419</v>
      </c>
      <c r="C441" t="s">
        <v>1677</v>
      </c>
      <c r="E441" t="s">
        <v>1678</v>
      </c>
      <c r="F441" t="s">
        <v>16</v>
      </c>
      <c r="G441">
        <v>2016</v>
      </c>
      <c r="H441" s="1">
        <v>42429</v>
      </c>
      <c r="I441" t="s">
        <v>1679</v>
      </c>
      <c r="J441" t="s">
        <v>1680</v>
      </c>
      <c r="K441" t="s">
        <v>19</v>
      </c>
      <c r="L441" t="s">
        <v>1681</v>
      </c>
    </row>
    <row r="442" spans="1:12" x14ac:dyDescent="0.25">
      <c r="A442" t="s">
        <v>13</v>
      </c>
      <c r="B442" t="str">
        <f>"9780071789714"</f>
        <v>9780071789714</v>
      </c>
      <c r="C442" t="s">
        <v>1682</v>
      </c>
      <c r="E442" t="s">
        <v>928</v>
      </c>
      <c r="F442" t="s">
        <v>16</v>
      </c>
      <c r="G442">
        <v>2012</v>
      </c>
      <c r="H442" s="1">
        <v>41302</v>
      </c>
      <c r="I442" t="s">
        <v>929</v>
      </c>
      <c r="J442" t="s">
        <v>69</v>
      </c>
      <c r="K442" t="s">
        <v>19</v>
      </c>
      <c r="L442" t="s">
        <v>1683</v>
      </c>
    </row>
    <row r="443" spans="1:12" x14ac:dyDescent="0.25">
      <c r="A443" t="s">
        <v>13</v>
      </c>
      <c r="B443" t="str">
        <f>"9781260026030"</f>
        <v>9781260026030</v>
      </c>
      <c r="C443" t="s">
        <v>1684</v>
      </c>
      <c r="E443" t="s">
        <v>1685</v>
      </c>
      <c r="F443" t="s">
        <v>16</v>
      </c>
      <c r="G443">
        <v>2020</v>
      </c>
      <c r="H443" s="1">
        <v>43938</v>
      </c>
      <c r="I443" t="s">
        <v>929</v>
      </c>
      <c r="J443" t="s">
        <v>69</v>
      </c>
      <c r="K443" t="s">
        <v>19</v>
      </c>
      <c r="L443" t="s">
        <v>1686</v>
      </c>
    </row>
    <row r="444" spans="1:12" x14ac:dyDescent="0.25">
      <c r="A444" t="s">
        <v>13</v>
      </c>
      <c r="B444" t="str">
        <f>"9781260031102"</f>
        <v>9781260031102</v>
      </c>
      <c r="C444" t="s">
        <v>1687</v>
      </c>
      <c r="E444" t="s">
        <v>1549</v>
      </c>
      <c r="F444" t="s">
        <v>16</v>
      </c>
      <c r="G444">
        <v>2018</v>
      </c>
      <c r="H444" s="1">
        <v>43398</v>
      </c>
      <c r="I444" t="s">
        <v>115</v>
      </c>
      <c r="J444" t="s">
        <v>29</v>
      </c>
      <c r="K444" t="s">
        <v>19</v>
      </c>
      <c r="L444" t="s">
        <v>1688</v>
      </c>
    </row>
    <row r="445" spans="1:12" x14ac:dyDescent="0.25">
      <c r="A445" t="s">
        <v>13</v>
      </c>
      <c r="B445" t="str">
        <f>"9780071356374"</f>
        <v>9780071356374</v>
      </c>
      <c r="C445" t="s">
        <v>1689</v>
      </c>
      <c r="E445" t="s">
        <v>445</v>
      </c>
      <c r="F445" t="s">
        <v>16</v>
      </c>
      <c r="G445">
        <v>2003</v>
      </c>
      <c r="H445" s="1">
        <v>40909</v>
      </c>
      <c r="K445" t="s">
        <v>247</v>
      </c>
      <c r="L445" t="s">
        <v>1690</v>
      </c>
    </row>
    <row r="446" spans="1:12" x14ac:dyDescent="0.25">
      <c r="A446" t="s">
        <v>13</v>
      </c>
      <c r="B446" t="str">
        <f>"9780071549387"</f>
        <v>9780071549387</v>
      </c>
      <c r="C446" t="s">
        <v>1691</v>
      </c>
      <c r="E446" t="s">
        <v>1692</v>
      </c>
      <c r="F446" t="s">
        <v>16</v>
      </c>
      <c r="G446">
        <v>2010</v>
      </c>
      <c r="H446" s="1">
        <v>40909</v>
      </c>
      <c r="I446" t="s">
        <v>1693</v>
      </c>
      <c r="J446" t="s">
        <v>1177</v>
      </c>
      <c r="K446" t="s">
        <v>19</v>
      </c>
      <c r="L446" t="s">
        <v>1694</v>
      </c>
    </row>
    <row r="447" spans="1:12" x14ac:dyDescent="0.25">
      <c r="A447" t="s">
        <v>13</v>
      </c>
      <c r="B447" t="str">
        <f>"9780071608800"</f>
        <v>9780071608800</v>
      </c>
      <c r="C447" t="s">
        <v>1695</v>
      </c>
      <c r="E447" t="s">
        <v>1696</v>
      </c>
      <c r="F447" t="s">
        <v>16</v>
      </c>
      <c r="G447">
        <v>2009</v>
      </c>
      <c r="H447" s="1">
        <v>40909</v>
      </c>
      <c r="I447" t="s">
        <v>1697</v>
      </c>
      <c r="J447" t="s">
        <v>189</v>
      </c>
      <c r="K447" t="s">
        <v>19</v>
      </c>
      <c r="L447" t="s">
        <v>1698</v>
      </c>
    </row>
    <row r="448" spans="1:12" x14ac:dyDescent="0.25">
      <c r="A448" t="s">
        <v>13</v>
      </c>
      <c r="B448" t="str">
        <f>"9781259006050"</f>
        <v>9781259006050</v>
      </c>
      <c r="C448" t="s">
        <v>1699</v>
      </c>
      <c r="E448" t="s">
        <v>62</v>
      </c>
      <c r="F448" t="s">
        <v>16</v>
      </c>
      <c r="G448">
        <v>2012</v>
      </c>
      <c r="H448" s="1">
        <v>42122</v>
      </c>
      <c r="I448" t="s">
        <v>1700</v>
      </c>
      <c r="J448" t="s">
        <v>1701</v>
      </c>
      <c r="K448" t="s">
        <v>19</v>
      </c>
      <c r="L448" t="s">
        <v>1702</v>
      </c>
    </row>
    <row r="449" spans="1:12" x14ac:dyDescent="0.25">
      <c r="A449" t="s">
        <v>13</v>
      </c>
      <c r="B449" t="str">
        <f>"9780071822503"</f>
        <v>9780071822503</v>
      </c>
      <c r="C449" t="s">
        <v>1703</v>
      </c>
      <c r="E449" t="s">
        <v>1704</v>
      </c>
      <c r="F449" t="s">
        <v>16</v>
      </c>
      <c r="G449">
        <v>2014</v>
      </c>
      <c r="H449" s="1">
        <v>42488</v>
      </c>
      <c r="I449" t="s">
        <v>1705</v>
      </c>
      <c r="J449" t="s">
        <v>49</v>
      </c>
      <c r="K449" t="s">
        <v>19</v>
      </c>
      <c r="L449" t="s">
        <v>1706</v>
      </c>
    </row>
    <row r="450" spans="1:12" x14ac:dyDescent="0.25">
      <c r="A450" t="s">
        <v>13</v>
      </c>
      <c r="B450" t="str">
        <f>"9780071476898"</f>
        <v>9780071476898</v>
      </c>
      <c r="C450" t="s">
        <v>1707</v>
      </c>
      <c r="E450" t="s">
        <v>1708</v>
      </c>
      <c r="F450" t="s">
        <v>16</v>
      </c>
      <c r="G450">
        <v>2008</v>
      </c>
      <c r="H450" s="1">
        <v>40909</v>
      </c>
      <c r="I450" t="s">
        <v>868</v>
      </c>
      <c r="J450" t="s">
        <v>142</v>
      </c>
      <c r="K450" t="s">
        <v>19</v>
      </c>
      <c r="L450" t="s">
        <v>1709</v>
      </c>
    </row>
    <row r="451" spans="1:12" x14ac:dyDescent="0.25">
      <c r="A451" t="s">
        <v>13</v>
      </c>
      <c r="B451" t="str">
        <f>"9780071753074"</f>
        <v>9780071753074</v>
      </c>
      <c r="C451" t="s">
        <v>1710</v>
      </c>
      <c r="E451" t="s">
        <v>1711</v>
      </c>
      <c r="F451" t="s">
        <v>16</v>
      </c>
      <c r="G451">
        <v>2012</v>
      </c>
      <c r="H451" s="1">
        <v>41941</v>
      </c>
      <c r="I451" t="s">
        <v>256</v>
      </c>
      <c r="J451" t="s">
        <v>69</v>
      </c>
      <c r="K451" t="s">
        <v>19</v>
      </c>
      <c r="L451" t="s">
        <v>1712</v>
      </c>
    </row>
    <row r="452" spans="1:12" x14ac:dyDescent="0.25">
      <c r="A452" t="s">
        <v>13</v>
      </c>
      <c r="B452" t="str">
        <f>"9780071738606"</f>
        <v>9780071738606</v>
      </c>
      <c r="C452" t="s">
        <v>1713</v>
      </c>
      <c r="E452" t="s">
        <v>458</v>
      </c>
      <c r="F452" t="s">
        <v>16</v>
      </c>
      <c r="G452">
        <v>2011</v>
      </c>
      <c r="H452" s="1">
        <v>41257</v>
      </c>
      <c r="I452" t="s">
        <v>63</v>
      </c>
      <c r="J452" t="s">
        <v>64</v>
      </c>
      <c r="K452" t="s">
        <v>19</v>
      </c>
      <c r="L452" t="s">
        <v>1714</v>
      </c>
    </row>
    <row r="453" spans="1:12" x14ac:dyDescent="0.25">
      <c r="A453" t="s">
        <v>13</v>
      </c>
      <c r="B453" t="str">
        <f>"9781264988778"</f>
        <v>9781264988778</v>
      </c>
      <c r="C453" t="s">
        <v>1715</v>
      </c>
      <c r="E453" t="s">
        <v>1716</v>
      </c>
      <c r="F453" t="s">
        <v>16</v>
      </c>
      <c r="G453">
        <v>2023</v>
      </c>
      <c r="H453" s="1">
        <v>45196</v>
      </c>
      <c r="I453" t="s">
        <v>1717</v>
      </c>
      <c r="J453" t="s">
        <v>241</v>
      </c>
      <c r="K453" t="s">
        <v>19</v>
      </c>
      <c r="L453" t="s">
        <v>1718</v>
      </c>
    </row>
    <row r="454" spans="1:12" x14ac:dyDescent="0.25">
      <c r="A454" t="s">
        <v>13</v>
      </c>
      <c r="B454" t="str">
        <f>"9781264257829"</f>
        <v>9781264257829</v>
      </c>
      <c r="C454" t="s">
        <v>1719</v>
      </c>
      <c r="E454" t="s">
        <v>1720</v>
      </c>
      <c r="F454" t="s">
        <v>16</v>
      </c>
      <c r="G454">
        <v>2022</v>
      </c>
      <c r="H454" s="1">
        <v>44558</v>
      </c>
      <c r="I454" t="s">
        <v>1721</v>
      </c>
      <c r="J454" t="s">
        <v>577</v>
      </c>
      <c r="K454" t="s">
        <v>19</v>
      </c>
      <c r="L454" t="s">
        <v>1722</v>
      </c>
    </row>
    <row r="455" spans="1:12" x14ac:dyDescent="0.25">
      <c r="A455" t="s">
        <v>13</v>
      </c>
      <c r="B455" t="str">
        <f>"9781264266654"</f>
        <v>9781264266654</v>
      </c>
      <c r="C455" t="s">
        <v>1723</v>
      </c>
      <c r="E455" t="s">
        <v>1724</v>
      </c>
      <c r="F455" t="s">
        <v>16</v>
      </c>
      <c r="G455">
        <v>2022</v>
      </c>
      <c r="H455" s="1">
        <v>44618</v>
      </c>
      <c r="I455" t="s">
        <v>1725</v>
      </c>
      <c r="J455" t="s">
        <v>1726</v>
      </c>
      <c r="K455" t="s">
        <v>19</v>
      </c>
      <c r="L455" t="s">
        <v>1727</v>
      </c>
    </row>
    <row r="456" spans="1:12" x14ac:dyDescent="0.25">
      <c r="A456" t="s">
        <v>13</v>
      </c>
      <c r="B456" t="str">
        <f>"9781264266678"</f>
        <v>9781264266678</v>
      </c>
      <c r="C456" t="s">
        <v>1728</v>
      </c>
      <c r="E456" t="s">
        <v>1729</v>
      </c>
      <c r="F456" t="s">
        <v>16</v>
      </c>
      <c r="G456">
        <v>2021</v>
      </c>
      <c r="H456" s="1">
        <v>44529</v>
      </c>
      <c r="I456" t="s">
        <v>1730</v>
      </c>
      <c r="J456" t="s">
        <v>1731</v>
      </c>
      <c r="K456" t="s">
        <v>19</v>
      </c>
      <c r="L456" t="s">
        <v>1732</v>
      </c>
    </row>
    <row r="457" spans="1:12" x14ac:dyDescent="0.25">
      <c r="A457" t="s">
        <v>13</v>
      </c>
      <c r="B457" t="str">
        <f>"9780071741415"</f>
        <v>9780071741415</v>
      </c>
      <c r="C457" t="s">
        <v>1733</v>
      </c>
      <c r="E457" t="s">
        <v>1734</v>
      </c>
      <c r="F457" t="s">
        <v>16</v>
      </c>
      <c r="G457">
        <v>2009</v>
      </c>
      <c r="H457" s="1">
        <v>45070</v>
      </c>
      <c r="I457" t="s">
        <v>1735</v>
      </c>
      <c r="J457" t="s">
        <v>1736</v>
      </c>
      <c r="K457" t="s">
        <v>19</v>
      </c>
      <c r="L457" t="s">
        <v>1737</v>
      </c>
    </row>
    <row r="458" spans="1:12" x14ac:dyDescent="0.25">
      <c r="A458" t="s">
        <v>13</v>
      </c>
      <c r="B458" t="str">
        <f>"9780071743839"</f>
        <v>9780071743839</v>
      </c>
      <c r="C458" t="s">
        <v>1738</v>
      </c>
      <c r="E458" t="s">
        <v>1739</v>
      </c>
      <c r="F458" t="s">
        <v>16</v>
      </c>
      <c r="G458">
        <v>2011</v>
      </c>
      <c r="H458" s="1">
        <v>41851</v>
      </c>
      <c r="I458" t="s">
        <v>1740</v>
      </c>
      <c r="J458" t="s">
        <v>859</v>
      </c>
      <c r="K458" t="s">
        <v>19</v>
      </c>
      <c r="L458" t="s">
        <v>1741</v>
      </c>
    </row>
    <row r="459" spans="1:12" x14ac:dyDescent="0.25">
      <c r="A459" t="s">
        <v>13</v>
      </c>
      <c r="B459" t="str">
        <f>"9780071472487"</f>
        <v>9780071472487</v>
      </c>
      <c r="C459" t="s">
        <v>1742</v>
      </c>
      <c r="E459" t="s">
        <v>1743</v>
      </c>
      <c r="F459" t="s">
        <v>16</v>
      </c>
      <c r="G459">
        <v>2008</v>
      </c>
      <c r="H459" s="1">
        <v>40909</v>
      </c>
      <c r="I459" t="s">
        <v>1217</v>
      </c>
      <c r="J459" t="s">
        <v>156</v>
      </c>
      <c r="K459" t="s">
        <v>19</v>
      </c>
      <c r="L459" t="s">
        <v>1744</v>
      </c>
    </row>
    <row r="460" spans="1:12" x14ac:dyDescent="0.25">
      <c r="A460" t="s">
        <v>13</v>
      </c>
      <c r="B460" t="str">
        <f>"9781264286270"</f>
        <v>9781264286270</v>
      </c>
      <c r="C460" t="s">
        <v>1745</v>
      </c>
      <c r="E460" t="s">
        <v>1746</v>
      </c>
      <c r="F460" t="s">
        <v>16</v>
      </c>
      <c r="G460">
        <v>2023</v>
      </c>
      <c r="H460" s="1">
        <v>45042</v>
      </c>
      <c r="I460" t="s">
        <v>38</v>
      </c>
      <c r="J460" t="s">
        <v>39</v>
      </c>
      <c r="K460" t="s">
        <v>19</v>
      </c>
      <c r="L460" t="s">
        <v>1747</v>
      </c>
    </row>
    <row r="461" spans="1:12" x14ac:dyDescent="0.25">
      <c r="A461" t="s">
        <v>13</v>
      </c>
      <c r="B461" t="str">
        <f>"9781260463804"</f>
        <v>9781260463804</v>
      </c>
      <c r="C461" t="s">
        <v>1748</v>
      </c>
      <c r="E461" t="s">
        <v>1749</v>
      </c>
      <c r="F461" t="s">
        <v>16</v>
      </c>
      <c r="G461">
        <v>2022</v>
      </c>
      <c r="H461" s="1">
        <v>44524</v>
      </c>
      <c r="I461" t="s">
        <v>470</v>
      </c>
      <c r="J461" t="s">
        <v>120</v>
      </c>
      <c r="K461" t="s">
        <v>19</v>
      </c>
      <c r="L461" t="s">
        <v>1750</v>
      </c>
    </row>
    <row r="462" spans="1:12" x14ac:dyDescent="0.25">
      <c r="A462" t="s">
        <v>13</v>
      </c>
      <c r="B462" t="str">
        <f>"9781264259144"</f>
        <v>9781264259144</v>
      </c>
      <c r="C462" t="s">
        <v>1751</v>
      </c>
      <c r="E462" t="s">
        <v>1017</v>
      </c>
      <c r="F462" t="s">
        <v>16</v>
      </c>
      <c r="G462">
        <v>2022</v>
      </c>
      <c r="H462" s="1">
        <v>44701</v>
      </c>
      <c r="I462" t="s">
        <v>431</v>
      </c>
      <c r="J462" t="s">
        <v>120</v>
      </c>
      <c r="K462" t="s">
        <v>19</v>
      </c>
      <c r="L462" t="s">
        <v>1752</v>
      </c>
    </row>
    <row r="463" spans="1:12" x14ac:dyDescent="0.25">
      <c r="A463" t="s">
        <v>13</v>
      </c>
      <c r="B463" t="str">
        <f>"9780071749091"</f>
        <v>9780071749091</v>
      </c>
      <c r="C463" t="s">
        <v>1753</v>
      </c>
      <c r="E463" t="s">
        <v>1325</v>
      </c>
      <c r="F463" t="s">
        <v>16</v>
      </c>
      <c r="G463">
        <v>2011</v>
      </c>
      <c r="H463" s="1">
        <v>41249</v>
      </c>
      <c r="I463" t="s">
        <v>1754</v>
      </c>
      <c r="J463" t="s">
        <v>49</v>
      </c>
      <c r="K463" t="s">
        <v>19</v>
      </c>
      <c r="L463" t="s">
        <v>1755</v>
      </c>
    </row>
    <row r="464" spans="1:12" x14ac:dyDescent="0.25">
      <c r="A464" t="s">
        <v>13</v>
      </c>
      <c r="B464" t="str">
        <f>"9781264268948"</f>
        <v>9781264268948</v>
      </c>
      <c r="C464" t="s">
        <v>1756</v>
      </c>
      <c r="E464" t="s">
        <v>1757</v>
      </c>
      <c r="F464" t="s">
        <v>16</v>
      </c>
      <c r="G464">
        <v>2022</v>
      </c>
      <c r="H464" s="1">
        <v>44833</v>
      </c>
      <c r="I464" t="s">
        <v>1241</v>
      </c>
      <c r="J464" t="s">
        <v>1242</v>
      </c>
      <c r="K464" t="s">
        <v>19</v>
      </c>
      <c r="L464" t="s">
        <v>1758</v>
      </c>
    </row>
    <row r="465" spans="1:12" x14ac:dyDescent="0.25">
      <c r="A465" t="s">
        <v>13</v>
      </c>
      <c r="B465" t="str">
        <f>"9780071745727"</f>
        <v>9780071745727</v>
      </c>
      <c r="C465" t="s">
        <v>1759</v>
      </c>
      <c r="E465" t="s">
        <v>1760</v>
      </c>
      <c r="F465" t="s">
        <v>16</v>
      </c>
      <c r="G465">
        <v>2012</v>
      </c>
      <c r="H465" s="1">
        <v>41332</v>
      </c>
      <c r="I465" t="s">
        <v>1761</v>
      </c>
      <c r="J465" t="s">
        <v>252</v>
      </c>
      <c r="K465" t="s">
        <v>19</v>
      </c>
      <c r="L465" t="s">
        <v>1762</v>
      </c>
    </row>
    <row r="466" spans="1:12" x14ac:dyDescent="0.25">
      <c r="A466" t="s">
        <v>13</v>
      </c>
      <c r="B466" t="str">
        <f>"9780071469821"</f>
        <v>9780071469821</v>
      </c>
      <c r="C466" t="s">
        <v>1763</v>
      </c>
      <c r="E466" t="s">
        <v>1123</v>
      </c>
      <c r="F466" t="s">
        <v>16</v>
      </c>
      <c r="G466">
        <v>2006</v>
      </c>
      <c r="H466" s="1">
        <v>41941</v>
      </c>
      <c r="I466" t="s">
        <v>1086</v>
      </c>
      <c r="J466" t="s">
        <v>34</v>
      </c>
      <c r="K466" t="s">
        <v>19</v>
      </c>
      <c r="L466" t="s">
        <v>1764</v>
      </c>
    </row>
    <row r="467" spans="1:12" x14ac:dyDescent="0.25">
      <c r="A467" t="s">
        <v>13</v>
      </c>
      <c r="B467" t="str">
        <f>"9781260464146"</f>
        <v>9781260464146</v>
      </c>
      <c r="C467" t="s">
        <v>1765</v>
      </c>
      <c r="E467" t="s">
        <v>1766</v>
      </c>
      <c r="F467" t="s">
        <v>16</v>
      </c>
      <c r="G467">
        <v>2022</v>
      </c>
      <c r="H467" s="1">
        <v>44739</v>
      </c>
      <c r="I467" t="s">
        <v>1767</v>
      </c>
      <c r="J467" t="s">
        <v>1768</v>
      </c>
      <c r="K467" t="s">
        <v>19</v>
      </c>
      <c r="L467" t="s">
        <v>1769</v>
      </c>
    </row>
    <row r="468" spans="1:12" x14ac:dyDescent="0.25">
      <c r="A468" t="s">
        <v>13</v>
      </c>
      <c r="B468" t="str">
        <f>"9780071740111"</f>
        <v>9780071740111</v>
      </c>
      <c r="C468" t="s">
        <v>1770</v>
      </c>
      <c r="E468" t="s">
        <v>1771</v>
      </c>
      <c r="F468" t="s">
        <v>16</v>
      </c>
      <c r="G468">
        <v>2012</v>
      </c>
      <c r="H468" s="1">
        <v>41030</v>
      </c>
      <c r="I468" t="s">
        <v>203</v>
      </c>
      <c r="J468" t="s">
        <v>29</v>
      </c>
      <c r="K468" t="s">
        <v>19</v>
      </c>
      <c r="L468" t="s">
        <v>1772</v>
      </c>
    </row>
    <row r="469" spans="1:12" x14ac:dyDescent="0.25">
      <c r="A469" t="s">
        <v>13</v>
      </c>
      <c r="B469" t="str">
        <f>"9781260464504"</f>
        <v>9781260464504</v>
      </c>
      <c r="C469" t="s">
        <v>1773</v>
      </c>
      <c r="E469" t="s">
        <v>1774</v>
      </c>
      <c r="F469" t="s">
        <v>16</v>
      </c>
      <c r="G469">
        <v>2021</v>
      </c>
      <c r="H469" s="1">
        <v>44246</v>
      </c>
      <c r="I469" t="s">
        <v>431</v>
      </c>
      <c r="J469" t="s">
        <v>120</v>
      </c>
      <c r="K469" t="s">
        <v>19</v>
      </c>
      <c r="L469" t="s">
        <v>1775</v>
      </c>
    </row>
    <row r="470" spans="1:12" x14ac:dyDescent="0.25">
      <c r="A470" t="s">
        <v>13</v>
      </c>
      <c r="B470" t="str">
        <f>"9781264257584"</f>
        <v>9781264257584</v>
      </c>
      <c r="C470" t="s">
        <v>1776</v>
      </c>
      <c r="E470" t="s">
        <v>1777</v>
      </c>
      <c r="F470" t="s">
        <v>16</v>
      </c>
      <c r="G470">
        <v>2021</v>
      </c>
      <c r="H470" s="1">
        <v>44433</v>
      </c>
      <c r="I470" t="s">
        <v>1370</v>
      </c>
      <c r="J470" t="s">
        <v>368</v>
      </c>
      <c r="K470" t="s">
        <v>19</v>
      </c>
      <c r="L470" t="s">
        <v>1778</v>
      </c>
    </row>
    <row r="471" spans="1:12" x14ac:dyDescent="0.25">
      <c r="A471" t="s">
        <v>13</v>
      </c>
      <c r="B471" t="str">
        <f>"9780071753661"</f>
        <v>9780071753661</v>
      </c>
      <c r="C471" t="s">
        <v>1779</v>
      </c>
      <c r="E471" t="s">
        <v>458</v>
      </c>
      <c r="F471" t="s">
        <v>16</v>
      </c>
      <c r="G471">
        <v>2012</v>
      </c>
      <c r="H471" s="1">
        <v>41311</v>
      </c>
      <c r="I471" t="s">
        <v>1780</v>
      </c>
      <c r="J471" t="s">
        <v>1781</v>
      </c>
      <c r="K471" t="s">
        <v>19</v>
      </c>
      <c r="L471" t="s">
        <v>1782</v>
      </c>
    </row>
    <row r="472" spans="1:12" x14ac:dyDescent="0.25">
      <c r="A472" t="s">
        <v>13</v>
      </c>
      <c r="B472" t="str">
        <f>"9781260462883"</f>
        <v>9781260462883</v>
      </c>
      <c r="C472" t="s">
        <v>1783</v>
      </c>
      <c r="E472" t="s">
        <v>1180</v>
      </c>
      <c r="F472" t="s">
        <v>16</v>
      </c>
      <c r="G472">
        <v>2021</v>
      </c>
      <c r="H472" s="1">
        <v>44224</v>
      </c>
      <c r="I472" t="s">
        <v>332</v>
      </c>
      <c r="J472" t="s">
        <v>142</v>
      </c>
      <c r="K472" t="s">
        <v>19</v>
      </c>
      <c r="L472" t="s">
        <v>1784</v>
      </c>
    </row>
    <row r="473" spans="1:12" x14ac:dyDescent="0.25">
      <c r="A473" t="s">
        <v>13</v>
      </c>
      <c r="B473" t="str">
        <f>"9780071635721"</f>
        <v>9780071635721</v>
      </c>
      <c r="C473" t="s">
        <v>1785</v>
      </c>
      <c r="E473" t="s">
        <v>1786</v>
      </c>
      <c r="F473" t="s">
        <v>16</v>
      </c>
      <c r="G473">
        <v>2010</v>
      </c>
      <c r="H473" s="1">
        <v>40909</v>
      </c>
      <c r="I473" t="s">
        <v>1633</v>
      </c>
      <c r="J473" t="s">
        <v>1634</v>
      </c>
      <c r="K473" t="s">
        <v>19</v>
      </c>
      <c r="L473" t="s">
        <v>1787</v>
      </c>
    </row>
    <row r="474" spans="1:12" x14ac:dyDescent="0.25">
      <c r="A474" t="s">
        <v>13</v>
      </c>
      <c r="B474" t="str">
        <f>"9781265143992"</f>
        <v>9781265143992</v>
      </c>
      <c r="C474" t="s">
        <v>1788</v>
      </c>
      <c r="E474" t="s">
        <v>739</v>
      </c>
      <c r="F474" t="s">
        <v>16</v>
      </c>
      <c r="G474">
        <v>2024</v>
      </c>
      <c r="H474" s="1">
        <v>45190</v>
      </c>
      <c r="I474" t="s">
        <v>404</v>
      </c>
      <c r="J474" t="s">
        <v>49</v>
      </c>
      <c r="K474" t="s">
        <v>19</v>
      </c>
      <c r="L474" t="s">
        <v>1789</v>
      </c>
    </row>
    <row r="475" spans="1:12" x14ac:dyDescent="0.25">
      <c r="A475" t="s">
        <v>13</v>
      </c>
      <c r="B475" t="str">
        <f>"9780071745925"</f>
        <v>9780071745925</v>
      </c>
      <c r="C475" t="s">
        <v>1790</v>
      </c>
      <c r="E475" t="s">
        <v>1791</v>
      </c>
      <c r="F475" t="s">
        <v>16</v>
      </c>
      <c r="G475">
        <v>2011</v>
      </c>
      <c r="H475" s="1">
        <v>41249</v>
      </c>
      <c r="I475" t="s">
        <v>231</v>
      </c>
      <c r="J475" t="s">
        <v>232</v>
      </c>
      <c r="K475" t="s">
        <v>19</v>
      </c>
      <c r="L475" t="s">
        <v>1792</v>
      </c>
    </row>
    <row r="476" spans="1:12" x14ac:dyDescent="0.25">
      <c r="A476" t="s">
        <v>13</v>
      </c>
      <c r="B476" t="str">
        <f>"9780071748759"</f>
        <v>9780071748759</v>
      </c>
      <c r="C476" t="s">
        <v>1793</v>
      </c>
      <c r="E476" t="s">
        <v>1437</v>
      </c>
      <c r="F476" t="s">
        <v>16</v>
      </c>
      <c r="G476">
        <v>2011</v>
      </c>
      <c r="H476" s="1">
        <v>41732</v>
      </c>
      <c r="I476" t="s">
        <v>1794</v>
      </c>
      <c r="J476" t="s">
        <v>538</v>
      </c>
      <c r="K476" t="s">
        <v>19</v>
      </c>
      <c r="L476" t="s">
        <v>1795</v>
      </c>
    </row>
    <row r="477" spans="1:12" x14ac:dyDescent="0.25">
      <c r="A477" t="s">
        <v>13</v>
      </c>
      <c r="B477" t="str">
        <f>"9780071457675"</f>
        <v>9780071457675</v>
      </c>
      <c r="C477" t="s">
        <v>1796</v>
      </c>
      <c r="E477" t="s">
        <v>1797</v>
      </c>
      <c r="F477" t="s">
        <v>16</v>
      </c>
      <c r="G477">
        <v>2006</v>
      </c>
      <c r="H477" s="1">
        <v>41971</v>
      </c>
      <c r="I477" t="s">
        <v>694</v>
      </c>
      <c r="J477" t="s">
        <v>695</v>
      </c>
      <c r="K477" t="s">
        <v>19</v>
      </c>
      <c r="L477" t="s">
        <v>1798</v>
      </c>
    </row>
    <row r="478" spans="1:12" x14ac:dyDescent="0.25">
      <c r="A478" t="s">
        <v>13</v>
      </c>
      <c r="B478" t="str">
        <f>"9781265164676"</f>
        <v>9781265164676</v>
      </c>
      <c r="C478" t="s">
        <v>1799</v>
      </c>
      <c r="E478" t="s">
        <v>1800</v>
      </c>
      <c r="F478" t="s">
        <v>16</v>
      </c>
      <c r="G478">
        <v>2021</v>
      </c>
      <c r="H478" s="1">
        <v>44862</v>
      </c>
      <c r="I478" t="s">
        <v>1801</v>
      </c>
      <c r="J478" t="s">
        <v>986</v>
      </c>
      <c r="K478" t="s">
        <v>19</v>
      </c>
      <c r="L478" t="s">
        <v>1802</v>
      </c>
    </row>
    <row r="479" spans="1:12" x14ac:dyDescent="0.25">
      <c r="A479" t="s">
        <v>13</v>
      </c>
      <c r="B479" t="str">
        <f>"9781264278053"</f>
        <v>9781264278053</v>
      </c>
      <c r="C479" t="s">
        <v>1803</v>
      </c>
      <c r="E479" t="s">
        <v>1804</v>
      </c>
      <c r="F479" t="s">
        <v>16</v>
      </c>
      <c r="G479">
        <v>2023</v>
      </c>
      <c r="H479" s="1">
        <v>45042</v>
      </c>
      <c r="I479" t="s">
        <v>767</v>
      </c>
      <c r="J479" t="s">
        <v>241</v>
      </c>
      <c r="K479" t="s">
        <v>19</v>
      </c>
      <c r="L479" t="s">
        <v>1805</v>
      </c>
    </row>
    <row r="480" spans="1:12" x14ac:dyDescent="0.25">
      <c r="A480" t="s">
        <v>13</v>
      </c>
      <c r="B480" t="str">
        <f>"9780071714457"</f>
        <v>9780071714457</v>
      </c>
      <c r="C480" t="s">
        <v>1806</v>
      </c>
      <c r="E480" t="s">
        <v>1807</v>
      </c>
      <c r="F480" t="s">
        <v>16</v>
      </c>
      <c r="G480">
        <v>2011</v>
      </c>
      <c r="H480" s="1">
        <v>41544</v>
      </c>
      <c r="I480" t="s">
        <v>1808</v>
      </c>
      <c r="J480" t="s">
        <v>1809</v>
      </c>
      <c r="K480" t="s">
        <v>19</v>
      </c>
      <c r="L480" t="s">
        <v>1810</v>
      </c>
    </row>
    <row r="481" spans="1:12" x14ac:dyDescent="0.25">
      <c r="A481" t="s">
        <v>13</v>
      </c>
      <c r="B481" t="str">
        <f>"9781260463095"</f>
        <v>9781260463095</v>
      </c>
      <c r="C481" t="s">
        <v>1811</v>
      </c>
      <c r="E481" t="s">
        <v>1812</v>
      </c>
      <c r="F481" t="s">
        <v>16</v>
      </c>
      <c r="G481">
        <v>2021</v>
      </c>
      <c r="H481" s="1">
        <v>44490</v>
      </c>
      <c r="I481" t="s">
        <v>1813</v>
      </c>
      <c r="J481" t="s">
        <v>1814</v>
      </c>
      <c r="K481" t="s">
        <v>19</v>
      </c>
      <c r="L481" t="s">
        <v>1815</v>
      </c>
    </row>
    <row r="482" spans="1:12" x14ac:dyDescent="0.25">
      <c r="A482" t="s">
        <v>13</v>
      </c>
      <c r="B482" t="str">
        <f>"9781264268443"</f>
        <v>9781264268443</v>
      </c>
      <c r="C482" t="s">
        <v>1816</v>
      </c>
      <c r="E482" t="s">
        <v>1817</v>
      </c>
      <c r="F482" t="s">
        <v>16</v>
      </c>
      <c r="G482">
        <v>2022</v>
      </c>
      <c r="H482" s="1">
        <v>44803</v>
      </c>
      <c r="I482" t="s">
        <v>1196</v>
      </c>
      <c r="J482" t="s">
        <v>39</v>
      </c>
      <c r="K482" t="s">
        <v>19</v>
      </c>
      <c r="L482" t="s">
        <v>1818</v>
      </c>
    </row>
    <row r="483" spans="1:12" x14ac:dyDescent="0.25">
      <c r="A483" t="s">
        <v>13</v>
      </c>
      <c r="B483" t="str">
        <f>"9781264274949"</f>
        <v>9781264274949</v>
      </c>
      <c r="C483" t="s">
        <v>1819</v>
      </c>
      <c r="E483" t="s">
        <v>1820</v>
      </c>
      <c r="F483" t="s">
        <v>16</v>
      </c>
      <c r="G483">
        <v>2023</v>
      </c>
      <c r="H483" s="1">
        <v>45042</v>
      </c>
      <c r="I483" t="s">
        <v>73</v>
      </c>
      <c r="J483" t="s">
        <v>74</v>
      </c>
      <c r="K483" t="s">
        <v>19</v>
      </c>
      <c r="L483" t="s">
        <v>1821</v>
      </c>
    </row>
    <row r="484" spans="1:12" x14ac:dyDescent="0.25">
      <c r="A484" t="s">
        <v>13</v>
      </c>
      <c r="B484" t="str">
        <f>"9780071748834"</f>
        <v>9780071748834</v>
      </c>
      <c r="C484" t="s">
        <v>1822</v>
      </c>
      <c r="E484" t="s">
        <v>1823</v>
      </c>
      <c r="F484" t="s">
        <v>16</v>
      </c>
      <c r="G484">
        <v>2011</v>
      </c>
      <c r="H484" s="1">
        <v>42207</v>
      </c>
      <c r="I484" t="s">
        <v>1824</v>
      </c>
      <c r="J484" t="s">
        <v>1825</v>
      </c>
      <c r="K484" t="s">
        <v>19</v>
      </c>
      <c r="L484" t="s">
        <v>1826</v>
      </c>
    </row>
    <row r="485" spans="1:12" x14ac:dyDescent="0.25">
      <c r="A485" t="s">
        <v>13</v>
      </c>
      <c r="B485" t="str">
        <f>"9780071623261"</f>
        <v>9780071623261</v>
      </c>
      <c r="C485" t="s">
        <v>1827</v>
      </c>
      <c r="E485" t="s">
        <v>1828</v>
      </c>
      <c r="F485" t="s">
        <v>16</v>
      </c>
      <c r="G485">
        <v>2010</v>
      </c>
      <c r="H485" s="1">
        <v>40933</v>
      </c>
      <c r="I485" t="s">
        <v>1633</v>
      </c>
      <c r="J485" t="s">
        <v>1634</v>
      </c>
      <c r="K485" t="s">
        <v>19</v>
      </c>
      <c r="L485" t="s">
        <v>1829</v>
      </c>
    </row>
    <row r="486" spans="1:12" x14ac:dyDescent="0.25">
      <c r="A486" t="s">
        <v>13</v>
      </c>
      <c r="B486" t="str">
        <f>"9780071742313"</f>
        <v>9780071742313</v>
      </c>
      <c r="C486" t="s">
        <v>1830</v>
      </c>
      <c r="E486" t="s">
        <v>1831</v>
      </c>
      <c r="F486" t="s">
        <v>16</v>
      </c>
      <c r="G486">
        <v>2010</v>
      </c>
      <c r="H486" s="1">
        <v>41622</v>
      </c>
      <c r="I486" t="s">
        <v>1832</v>
      </c>
      <c r="J486" t="s">
        <v>241</v>
      </c>
      <c r="K486" t="s">
        <v>19</v>
      </c>
      <c r="L486" t="s">
        <v>1833</v>
      </c>
    </row>
    <row r="487" spans="1:12" x14ac:dyDescent="0.25">
      <c r="A487" t="s">
        <v>13</v>
      </c>
      <c r="B487" t="str">
        <f>"9780071743006"</f>
        <v>9780071743006</v>
      </c>
      <c r="C487" t="s">
        <v>1834</v>
      </c>
      <c r="E487" t="s">
        <v>1835</v>
      </c>
      <c r="F487" t="s">
        <v>16</v>
      </c>
      <c r="G487">
        <v>2011</v>
      </c>
      <c r="H487" s="1">
        <v>41303</v>
      </c>
      <c r="I487" t="s">
        <v>966</v>
      </c>
      <c r="J487" t="s">
        <v>493</v>
      </c>
      <c r="K487" t="s">
        <v>19</v>
      </c>
      <c r="L487" t="s">
        <v>1836</v>
      </c>
    </row>
    <row r="488" spans="1:12" x14ac:dyDescent="0.25">
      <c r="A488" t="s">
        <v>13</v>
      </c>
      <c r="B488" t="str">
        <f>"9780071454735"</f>
        <v>9780071454735</v>
      </c>
      <c r="C488" t="s">
        <v>1837</v>
      </c>
      <c r="E488" t="s">
        <v>1838</v>
      </c>
      <c r="F488" t="s">
        <v>16</v>
      </c>
      <c r="G488">
        <v>2005</v>
      </c>
      <c r="H488" s="1">
        <v>40909</v>
      </c>
      <c r="I488" t="s">
        <v>868</v>
      </c>
      <c r="J488" t="s">
        <v>142</v>
      </c>
      <c r="K488" t="s">
        <v>19</v>
      </c>
      <c r="L488" t="s">
        <v>1839</v>
      </c>
    </row>
    <row r="489" spans="1:12" x14ac:dyDescent="0.25">
      <c r="A489" t="s">
        <v>13</v>
      </c>
      <c r="B489" t="str">
        <f>"9781260461763"</f>
        <v>9781260461763</v>
      </c>
      <c r="C489" t="s">
        <v>1840</v>
      </c>
      <c r="E489" t="s">
        <v>1841</v>
      </c>
      <c r="F489" t="s">
        <v>16</v>
      </c>
      <c r="G489">
        <v>2021</v>
      </c>
      <c r="H489" s="1">
        <v>44224</v>
      </c>
      <c r="I489" t="s">
        <v>1842</v>
      </c>
      <c r="J489" t="s">
        <v>44</v>
      </c>
      <c r="K489" t="s">
        <v>19</v>
      </c>
      <c r="L489" t="s">
        <v>1843</v>
      </c>
    </row>
    <row r="490" spans="1:12" x14ac:dyDescent="0.25">
      <c r="A490" t="s">
        <v>13</v>
      </c>
      <c r="B490" t="str">
        <f>"9780071742498"</f>
        <v>9780071742498</v>
      </c>
      <c r="C490" t="s">
        <v>1844</v>
      </c>
      <c r="E490" t="s">
        <v>804</v>
      </c>
      <c r="F490" t="s">
        <v>16</v>
      </c>
      <c r="G490">
        <v>2011</v>
      </c>
      <c r="H490" s="1">
        <v>41249</v>
      </c>
      <c r="I490" t="s">
        <v>404</v>
      </c>
      <c r="J490" t="s">
        <v>49</v>
      </c>
      <c r="K490" t="s">
        <v>19</v>
      </c>
      <c r="L490" t="s">
        <v>1845</v>
      </c>
    </row>
    <row r="491" spans="1:12" x14ac:dyDescent="0.25">
      <c r="A491" t="s">
        <v>13</v>
      </c>
      <c r="B491" t="str">
        <f>"9780071752855"</f>
        <v>9780071752855</v>
      </c>
      <c r="C491" t="s">
        <v>1846</v>
      </c>
      <c r="E491" t="s">
        <v>1847</v>
      </c>
      <c r="F491" t="s">
        <v>16</v>
      </c>
      <c r="G491">
        <v>2011</v>
      </c>
      <c r="H491" s="1">
        <v>42207</v>
      </c>
      <c r="I491" t="s">
        <v>767</v>
      </c>
      <c r="J491" t="s">
        <v>241</v>
      </c>
      <c r="K491" t="s">
        <v>19</v>
      </c>
      <c r="L491" t="s">
        <v>1848</v>
      </c>
    </row>
    <row r="492" spans="1:12" x14ac:dyDescent="0.25">
      <c r="A492" t="s">
        <v>13</v>
      </c>
      <c r="B492" t="str">
        <f>"9780071370080"</f>
        <v>9780071370080</v>
      </c>
      <c r="C492" t="s">
        <v>1849</v>
      </c>
      <c r="E492" t="s">
        <v>1850</v>
      </c>
      <c r="F492" t="s">
        <v>16</v>
      </c>
      <c r="G492">
        <v>2002</v>
      </c>
      <c r="H492" s="1">
        <v>40909</v>
      </c>
      <c r="I492" t="s">
        <v>1851</v>
      </c>
      <c r="J492" t="s">
        <v>925</v>
      </c>
      <c r="K492" t="s">
        <v>19</v>
      </c>
      <c r="L492" t="s">
        <v>1852</v>
      </c>
    </row>
    <row r="493" spans="1:12" x14ac:dyDescent="0.25">
      <c r="A493" t="s">
        <v>13</v>
      </c>
      <c r="B493" t="str">
        <f>"9780071485630"</f>
        <v>9780071485630</v>
      </c>
      <c r="C493" t="s">
        <v>1853</v>
      </c>
      <c r="E493" t="s">
        <v>32</v>
      </c>
      <c r="F493" t="s">
        <v>16</v>
      </c>
      <c r="G493">
        <v>2008</v>
      </c>
      <c r="H493" s="1">
        <v>40909</v>
      </c>
      <c r="I493" t="s">
        <v>1086</v>
      </c>
      <c r="J493" t="s">
        <v>34</v>
      </c>
      <c r="K493" t="s">
        <v>19</v>
      </c>
      <c r="L493" t="s">
        <v>1854</v>
      </c>
    </row>
    <row r="494" spans="1:12" x14ac:dyDescent="0.25">
      <c r="A494" t="s">
        <v>13</v>
      </c>
      <c r="B494" t="str">
        <f>"9781264278305"</f>
        <v>9781264278305</v>
      </c>
      <c r="C494" t="s">
        <v>1855</v>
      </c>
      <c r="E494" t="s">
        <v>1856</v>
      </c>
      <c r="F494" t="s">
        <v>16</v>
      </c>
      <c r="G494">
        <v>2022</v>
      </c>
      <c r="H494" s="1">
        <v>44887</v>
      </c>
      <c r="I494" t="s">
        <v>332</v>
      </c>
      <c r="J494" t="s">
        <v>142</v>
      </c>
      <c r="K494" t="s">
        <v>19</v>
      </c>
      <c r="L494" t="s">
        <v>1857</v>
      </c>
    </row>
    <row r="495" spans="1:12" x14ac:dyDescent="0.25">
      <c r="A495" t="s">
        <v>13</v>
      </c>
      <c r="B495" t="str">
        <f>"9780071819800"</f>
        <v>9780071819800</v>
      </c>
      <c r="C495" t="s">
        <v>1858</v>
      </c>
      <c r="E495" t="s">
        <v>1859</v>
      </c>
      <c r="F495" t="s">
        <v>16</v>
      </c>
      <c r="G495">
        <v>2014</v>
      </c>
      <c r="H495" s="1">
        <v>41766</v>
      </c>
      <c r="I495" t="s">
        <v>1860</v>
      </c>
      <c r="J495" t="s">
        <v>74</v>
      </c>
      <c r="K495" t="s">
        <v>19</v>
      </c>
      <c r="L495" t="s">
        <v>1861</v>
      </c>
    </row>
    <row r="496" spans="1:12" x14ac:dyDescent="0.25">
      <c r="A496" t="s">
        <v>13</v>
      </c>
      <c r="B496" t="str">
        <f>"9780071811118"</f>
        <v>9780071811118</v>
      </c>
      <c r="C496" t="s">
        <v>1862</v>
      </c>
      <c r="E496" t="s">
        <v>1863</v>
      </c>
      <c r="F496" t="s">
        <v>16</v>
      </c>
      <c r="G496">
        <v>2013</v>
      </c>
      <c r="H496" s="1">
        <v>41510</v>
      </c>
      <c r="I496" t="s">
        <v>231</v>
      </c>
      <c r="J496" t="s">
        <v>232</v>
      </c>
      <c r="K496" t="s">
        <v>247</v>
      </c>
      <c r="L496" t="s">
        <v>1864</v>
      </c>
    </row>
    <row r="497" spans="1:12" x14ac:dyDescent="0.25">
      <c r="A497" t="s">
        <v>13</v>
      </c>
      <c r="B497" t="str">
        <f>"9780071768962"</f>
        <v>9780071768962</v>
      </c>
      <c r="C497" t="s">
        <v>1865</v>
      </c>
      <c r="E497" t="s">
        <v>1866</v>
      </c>
      <c r="F497" t="s">
        <v>16</v>
      </c>
      <c r="G497">
        <v>2012</v>
      </c>
      <c r="H497" s="1">
        <v>41227</v>
      </c>
      <c r="I497" t="s">
        <v>1867</v>
      </c>
      <c r="J497" t="s">
        <v>363</v>
      </c>
      <c r="K497" t="s">
        <v>19</v>
      </c>
      <c r="L497" t="s">
        <v>1868</v>
      </c>
    </row>
    <row r="498" spans="1:12" x14ac:dyDescent="0.25">
      <c r="A498" t="s">
        <v>13</v>
      </c>
      <c r="B498" t="str">
        <f>"9780072466850"</f>
        <v>9780072466850</v>
      </c>
      <c r="C498" t="s">
        <v>1869</v>
      </c>
      <c r="E498" t="s">
        <v>1870</v>
      </c>
      <c r="F498" t="s">
        <v>16</v>
      </c>
      <c r="G498">
        <v>2006</v>
      </c>
      <c r="H498" s="1">
        <v>42915</v>
      </c>
      <c r="K498" t="s">
        <v>247</v>
      </c>
      <c r="L498" t="s">
        <v>1871</v>
      </c>
    </row>
    <row r="499" spans="1:12" x14ac:dyDescent="0.25">
      <c r="A499" t="s">
        <v>13</v>
      </c>
      <c r="B499" t="str">
        <f>"9781259587696"</f>
        <v>9781259587696</v>
      </c>
      <c r="C499" t="s">
        <v>1872</v>
      </c>
      <c r="E499" t="s">
        <v>798</v>
      </c>
      <c r="F499" t="s">
        <v>16</v>
      </c>
      <c r="G499">
        <v>2018</v>
      </c>
      <c r="H499" s="1">
        <v>43061</v>
      </c>
      <c r="I499" t="s">
        <v>1370</v>
      </c>
      <c r="J499" t="s">
        <v>368</v>
      </c>
      <c r="K499" t="s">
        <v>19</v>
      </c>
      <c r="L499" t="s">
        <v>1873</v>
      </c>
    </row>
    <row r="500" spans="1:12" x14ac:dyDescent="0.25">
      <c r="A500" t="s">
        <v>13</v>
      </c>
      <c r="B500" t="str">
        <f>"9781260011968"</f>
        <v>9781260011968</v>
      </c>
      <c r="C500" t="s">
        <v>1874</v>
      </c>
      <c r="E500" t="s">
        <v>1013</v>
      </c>
      <c r="F500" t="s">
        <v>16</v>
      </c>
      <c r="G500">
        <v>2018</v>
      </c>
      <c r="H500" s="1">
        <v>43370</v>
      </c>
      <c r="I500" t="s">
        <v>1875</v>
      </c>
      <c r="J500" t="s">
        <v>29</v>
      </c>
      <c r="K500" t="s">
        <v>19</v>
      </c>
      <c r="L500" t="s">
        <v>1876</v>
      </c>
    </row>
    <row r="501" spans="1:12" x14ac:dyDescent="0.25">
      <c r="A501" t="s">
        <v>13</v>
      </c>
      <c r="B501" t="str">
        <f>"9780071801508"</f>
        <v>9780071801508</v>
      </c>
      <c r="C501" t="s">
        <v>1877</v>
      </c>
      <c r="E501" t="s">
        <v>1878</v>
      </c>
      <c r="F501" t="s">
        <v>16</v>
      </c>
      <c r="G501">
        <v>2013</v>
      </c>
      <c r="H501" s="1">
        <v>42819</v>
      </c>
      <c r="K501" t="s">
        <v>247</v>
      </c>
      <c r="L501" t="s">
        <v>1879</v>
      </c>
    </row>
    <row r="502" spans="1:12" x14ac:dyDescent="0.25">
      <c r="A502" t="s">
        <v>13</v>
      </c>
      <c r="B502" t="str">
        <f>"9780071622479"</f>
        <v>9780071622479</v>
      </c>
      <c r="C502" t="s">
        <v>1880</v>
      </c>
      <c r="E502" t="s">
        <v>1881</v>
      </c>
      <c r="F502" t="s">
        <v>16</v>
      </c>
      <c r="G502">
        <v>2010</v>
      </c>
      <c r="H502" s="1">
        <v>40909</v>
      </c>
      <c r="K502" t="s">
        <v>247</v>
      </c>
      <c r="L502" t="s">
        <v>1882</v>
      </c>
    </row>
    <row r="503" spans="1:12" x14ac:dyDescent="0.25">
      <c r="A503" t="s">
        <v>13</v>
      </c>
      <c r="B503" t="str">
        <f>"9781259589782"</f>
        <v>9781259589782</v>
      </c>
      <c r="C503" t="s">
        <v>1883</v>
      </c>
      <c r="E503" t="s">
        <v>1884</v>
      </c>
      <c r="F503" t="s">
        <v>16</v>
      </c>
      <c r="G503">
        <v>2016</v>
      </c>
      <c r="H503" s="1">
        <v>42612</v>
      </c>
      <c r="I503" t="s">
        <v>221</v>
      </c>
      <c r="J503" t="s">
        <v>222</v>
      </c>
      <c r="K503" t="s">
        <v>19</v>
      </c>
      <c r="L503" t="s">
        <v>1885</v>
      </c>
    </row>
    <row r="504" spans="1:12" x14ac:dyDescent="0.25">
      <c r="A504" t="s">
        <v>13</v>
      </c>
      <c r="B504" t="str">
        <f>"9781260118025"</f>
        <v>9781260118025</v>
      </c>
      <c r="C504" t="s">
        <v>1886</v>
      </c>
      <c r="E504" t="s">
        <v>1887</v>
      </c>
      <c r="F504" t="s">
        <v>16</v>
      </c>
      <c r="G504">
        <v>2018</v>
      </c>
      <c r="H504" s="1">
        <v>43334</v>
      </c>
      <c r="I504" t="s">
        <v>1888</v>
      </c>
      <c r="J504" t="s">
        <v>241</v>
      </c>
      <c r="K504" t="s">
        <v>19</v>
      </c>
      <c r="L504" t="s">
        <v>1889</v>
      </c>
    </row>
    <row r="505" spans="1:12" x14ac:dyDescent="0.25">
      <c r="A505" t="s">
        <v>13</v>
      </c>
      <c r="B505" t="str">
        <f>"9781259641633"</f>
        <v>9781259641633</v>
      </c>
      <c r="C505" t="s">
        <v>1890</v>
      </c>
      <c r="E505" t="s">
        <v>840</v>
      </c>
      <c r="F505" t="s">
        <v>16</v>
      </c>
      <c r="G505">
        <v>2016</v>
      </c>
      <c r="H505" s="1">
        <v>42642</v>
      </c>
      <c r="K505" t="s">
        <v>247</v>
      </c>
      <c r="L505" t="s">
        <v>1891</v>
      </c>
    </row>
    <row r="506" spans="1:12" x14ac:dyDescent="0.25">
      <c r="A506" t="s">
        <v>13</v>
      </c>
      <c r="B506" t="str">
        <f>"9781259584404"</f>
        <v>9781259584404</v>
      </c>
      <c r="C506" t="s">
        <v>1892</v>
      </c>
      <c r="E506" t="s">
        <v>1893</v>
      </c>
      <c r="F506" t="s">
        <v>16</v>
      </c>
      <c r="G506">
        <v>2016</v>
      </c>
      <c r="H506" s="1">
        <v>42551</v>
      </c>
      <c r="I506" t="s">
        <v>1894</v>
      </c>
      <c r="J506" t="s">
        <v>859</v>
      </c>
      <c r="K506" t="s">
        <v>19</v>
      </c>
      <c r="L506" t="s">
        <v>1895</v>
      </c>
    </row>
    <row r="507" spans="1:12" x14ac:dyDescent="0.25">
      <c r="A507" t="s">
        <v>13</v>
      </c>
      <c r="B507" t="str">
        <f>"9781260116892"</f>
        <v>9781260116892</v>
      </c>
      <c r="C507" t="s">
        <v>1896</v>
      </c>
      <c r="E507" t="s">
        <v>1897</v>
      </c>
      <c r="F507" t="s">
        <v>16</v>
      </c>
      <c r="G507">
        <v>2019</v>
      </c>
      <c r="H507" s="1">
        <v>43552</v>
      </c>
      <c r="I507" t="s">
        <v>730</v>
      </c>
      <c r="J507" t="s">
        <v>726</v>
      </c>
      <c r="K507" t="s">
        <v>19</v>
      </c>
      <c r="L507" t="s">
        <v>1898</v>
      </c>
    </row>
    <row r="508" spans="1:12" x14ac:dyDescent="0.25">
      <c r="A508" t="s">
        <v>13</v>
      </c>
      <c r="B508" t="str">
        <f>"9780070583535"</f>
        <v>9780070583535</v>
      </c>
      <c r="C508" t="s">
        <v>1899</v>
      </c>
      <c r="E508" t="s">
        <v>1129</v>
      </c>
      <c r="F508" t="s">
        <v>16</v>
      </c>
      <c r="G508">
        <v>2006</v>
      </c>
      <c r="H508" s="1">
        <v>42096</v>
      </c>
      <c r="K508" t="s">
        <v>247</v>
      </c>
      <c r="L508" t="s">
        <v>1900</v>
      </c>
    </row>
    <row r="509" spans="1:12" x14ac:dyDescent="0.25">
      <c r="A509" t="s">
        <v>13</v>
      </c>
      <c r="B509" t="str">
        <f>"9780071371698"</f>
        <v>9780071371698</v>
      </c>
      <c r="C509" t="s">
        <v>1901</v>
      </c>
      <c r="E509" t="s">
        <v>1159</v>
      </c>
      <c r="F509" t="s">
        <v>16</v>
      </c>
      <c r="G509">
        <v>2001</v>
      </c>
      <c r="H509" s="1">
        <v>40909</v>
      </c>
      <c r="K509" t="s">
        <v>247</v>
      </c>
      <c r="L509" t="s">
        <v>1902</v>
      </c>
    </row>
    <row r="510" spans="1:12" x14ac:dyDescent="0.25">
      <c r="A510" t="s">
        <v>13</v>
      </c>
      <c r="B510" t="str">
        <f>"9780071824507"</f>
        <v>9780071824507</v>
      </c>
      <c r="C510" t="s">
        <v>1903</v>
      </c>
      <c r="E510" t="s">
        <v>1496</v>
      </c>
      <c r="F510" t="s">
        <v>16</v>
      </c>
      <c r="G510">
        <v>2014</v>
      </c>
      <c r="H510" s="1">
        <v>43496</v>
      </c>
      <c r="K510" t="s">
        <v>247</v>
      </c>
      <c r="L510" t="s">
        <v>1904</v>
      </c>
    </row>
    <row r="511" spans="1:12" x14ac:dyDescent="0.25">
      <c r="A511" t="s">
        <v>13</v>
      </c>
      <c r="B511" t="str">
        <f>"9780071750363"</f>
        <v>9780071750363</v>
      </c>
      <c r="C511" t="s">
        <v>1905</v>
      </c>
      <c r="E511" t="s">
        <v>994</v>
      </c>
      <c r="F511" t="s">
        <v>16</v>
      </c>
      <c r="G511">
        <v>2011</v>
      </c>
      <c r="H511" s="1">
        <v>42095</v>
      </c>
      <c r="K511" t="s">
        <v>247</v>
      </c>
      <c r="L511" t="s">
        <v>1906</v>
      </c>
    </row>
    <row r="512" spans="1:12" x14ac:dyDescent="0.25">
      <c r="A512" t="s">
        <v>13</v>
      </c>
      <c r="B512" t="str">
        <f>"9780071750370"</f>
        <v>9780071750370</v>
      </c>
      <c r="C512" t="s">
        <v>1907</v>
      </c>
      <c r="E512" t="s">
        <v>1908</v>
      </c>
      <c r="F512" t="s">
        <v>16</v>
      </c>
      <c r="G512">
        <v>2012</v>
      </c>
      <c r="H512" s="1">
        <v>41311</v>
      </c>
      <c r="K512" t="s">
        <v>247</v>
      </c>
      <c r="L512" t="s">
        <v>1909</v>
      </c>
    </row>
    <row r="513" spans="1:12" x14ac:dyDescent="0.25">
      <c r="A513" t="s">
        <v>13</v>
      </c>
      <c r="B513" t="str">
        <f>"9781260132274"</f>
        <v>9781260132274</v>
      </c>
      <c r="C513" t="s">
        <v>1910</v>
      </c>
      <c r="E513" t="s">
        <v>1911</v>
      </c>
      <c r="F513" t="s">
        <v>16</v>
      </c>
      <c r="G513">
        <v>2020</v>
      </c>
      <c r="H513" s="1">
        <v>43797</v>
      </c>
      <c r="I513" t="s">
        <v>459</v>
      </c>
      <c r="J513" t="s">
        <v>252</v>
      </c>
      <c r="K513" t="s">
        <v>19</v>
      </c>
      <c r="L513" t="s">
        <v>1912</v>
      </c>
    </row>
    <row r="514" spans="1:12" x14ac:dyDescent="0.25">
      <c r="A514" t="s">
        <v>13</v>
      </c>
      <c r="B514" t="str">
        <f>"9781260012002"</f>
        <v>9781260012002</v>
      </c>
      <c r="C514" t="s">
        <v>1913</v>
      </c>
      <c r="E514" t="s">
        <v>1914</v>
      </c>
      <c r="F514" t="s">
        <v>16</v>
      </c>
      <c r="G514">
        <v>2022</v>
      </c>
      <c r="H514" s="1">
        <v>44727</v>
      </c>
      <c r="I514" t="s">
        <v>470</v>
      </c>
      <c r="J514" t="s">
        <v>120</v>
      </c>
      <c r="K514" t="s">
        <v>19</v>
      </c>
      <c r="L514" t="s">
        <v>1915</v>
      </c>
    </row>
    <row r="515" spans="1:12" x14ac:dyDescent="0.25">
      <c r="A515" t="s">
        <v>13</v>
      </c>
      <c r="B515" t="str">
        <f>"9781260108804"</f>
        <v>9781260108804</v>
      </c>
      <c r="C515" t="s">
        <v>1916</v>
      </c>
      <c r="E515" t="s">
        <v>1917</v>
      </c>
      <c r="F515" t="s">
        <v>16</v>
      </c>
      <c r="G515">
        <v>2018</v>
      </c>
      <c r="H515" s="1">
        <v>43221</v>
      </c>
      <c r="K515" t="s">
        <v>247</v>
      </c>
      <c r="L515" t="s">
        <v>1918</v>
      </c>
    </row>
    <row r="516" spans="1:12" x14ac:dyDescent="0.25">
      <c r="A516" t="s">
        <v>13</v>
      </c>
      <c r="B516" t="str">
        <f>"9780070656956"</f>
        <v>9780070656956</v>
      </c>
      <c r="C516" t="s">
        <v>1919</v>
      </c>
      <c r="E516" t="s">
        <v>1920</v>
      </c>
      <c r="F516" t="s">
        <v>16</v>
      </c>
      <c r="G516">
        <v>2008</v>
      </c>
      <c r="H516" s="1">
        <v>41941</v>
      </c>
      <c r="K516" t="s">
        <v>247</v>
      </c>
      <c r="L516" t="s">
        <v>1921</v>
      </c>
    </row>
    <row r="517" spans="1:12" x14ac:dyDescent="0.25">
      <c r="A517" t="s">
        <v>13</v>
      </c>
      <c r="B517" t="str">
        <f>"9780070131606"</f>
        <v>9780070131606</v>
      </c>
      <c r="C517" t="s">
        <v>1922</v>
      </c>
      <c r="E517" t="s">
        <v>1923</v>
      </c>
      <c r="F517" t="s">
        <v>16</v>
      </c>
      <c r="G517">
        <v>1999</v>
      </c>
      <c r="H517" s="1">
        <v>41367</v>
      </c>
      <c r="K517" t="s">
        <v>247</v>
      </c>
      <c r="L517" t="s">
        <v>1924</v>
      </c>
    </row>
    <row r="518" spans="1:12" x14ac:dyDescent="0.25">
      <c r="A518" t="s">
        <v>13</v>
      </c>
      <c r="B518" t="str">
        <f>"9780071422666"</f>
        <v>9780071422666</v>
      </c>
      <c r="C518" t="s">
        <v>1925</v>
      </c>
      <c r="E518" t="s">
        <v>1926</v>
      </c>
      <c r="F518" t="s">
        <v>16</v>
      </c>
      <c r="G518">
        <v>2005</v>
      </c>
      <c r="H518" s="1">
        <v>41727</v>
      </c>
      <c r="K518" t="s">
        <v>247</v>
      </c>
      <c r="L518" t="s">
        <v>1927</v>
      </c>
    </row>
    <row r="519" spans="1:12" x14ac:dyDescent="0.25">
      <c r="A519" t="s">
        <v>13</v>
      </c>
      <c r="B519" t="str">
        <f>"9780071400701"</f>
        <v>9780071400701</v>
      </c>
      <c r="C519" t="s">
        <v>1928</v>
      </c>
      <c r="E519" t="s">
        <v>1929</v>
      </c>
      <c r="F519" t="s">
        <v>16</v>
      </c>
      <c r="G519">
        <v>2002</v>
      </c>
      <c r="H519" s="1">
        <v>40909</v>
      </c>
      <c r="K519" t="s">
        <v>247</v>
      </c>
      <c r="L519" t="s">
        <v>1930</v>
      </c>
    </row>
    <row r="520" spans="1:12" x14ac:dyDescent="0.25">
      <c r="A520" t="s">
        <v>13</v>
      </c>
      <c r="B520" t="str">
        <f>"9781259587429"</f>
        <v>9781259587429</v>
      </c>
      <c r="C520" t="s">
        <v>1931</v>
      </c>
      <c r="E520" t="s">
        <v>1183</v>
      </c>
      <c r="F520" t="s">
        <v>16</v>
      </c>
      <c r="G520">
        <v>2016</v>
      </c>
      <c r="H520" s="1">
        <v>42493</v>
      </c>
      <c r="I520" t="s">
        <v>256</v>
      </c>
      <c r="J520" t="s">
        <v>69</v>
      </c>
      <c r="K520" t="s">
        <v>19</v>
      </c>
      <c r="L520" t="s">
        <v>1932</v>
      </c>
    </row>
    <row r="521" spans="1:12" x14ac:dyDescent="0.25">
      <c r="A521" t="s">
        <v>13</v>
      </c>
      <c r="B521" t="str">
        <f>"9781260453836"</f>
        <v>9781260453836</v>
      </c>
      <c r="C521" t="s">
        <v>1933</v>
      </c>
      <c r="E521" t="s">
        <v>1934</v>
      </c>
      <c r="F521" t="s">
        <v>16</v>
      </c>
      <c r="G521">
        <v>2020</v>
      </c>
      <c r="H521" s="1">
        <v>43914</v>
      </c>
      <c r="I521" t="s">
        <v>372</v>
      </c>
      <c r="J521" t="s">
        <v>232</v>
      </c>
      <c r="K521" t="s">
        <v>19</v>
      </c>
      <c r="L521" t="s">
        <v>1935</v>
      </c>
    </row>
    <row r="522" spans="1:12" x14ac:dyDescent="0.25">
      <c r="A522" t="s">
        <v>13</v>
      </c>
      <c r="B522" t="str">
        <f>"9781260115987"</f>
        <v>9781260115987</v>
      </c>
      <c r="C522" t="s">
        <v>1936</v>
      </c>
      <c r="E522" t="s">
        <v>1937</v>
      </c>
      <c r="F522" t="s">
        <v>16</v>
      </c>
      <c r="G522">
        <v>2020</v>
      </c>
      <c r="H522" s="1">
        <v>44042</v>
      </c>
      <c r="I522" t="s">
        <v>141</v>
      </c>
      <c r="J522" t="s">
        <v>142</v>
      </c>
      <c r="K522" t="s">
        <v>19</v>
      </c>
      <c r="L522" t="s">
        <v>1938</v>
      </c>
    </row>
    <row r="523" spans="1:12" x14ac:dyDescent="0.25">
      <c r="A523" t="s">
        <v>13</v>
      </c>
      <c r="B523" t="str">
        <f>"9781260456134"</f>
        <v>9781260456134</v>
      </c>
      <c r="C523" t="s">
        <v>1939</v>
      </c>
      <c r="E523" t="s">
        <v>975</v>
      </c>
      <c r="F523" t="s">
        <v>16</v>
      </c>
      <c r="G523">
        <v>2020</v>
      </c>
      <c r="H523" s="1">
        <v>44063</v>
      </c>
      <c r="I523" t="s">
        <v>1940</v>
      </c>
      <c r="J523" t="s">
        <v>1941</v>
      </c>
      <c r="K523" t="s">
        <v>19</v>
      </c>
      <c r="L523" t="s">
        <v>1942</v>
      </c>
    </row>
    <row r="524" spans="1:12" x14ac:dyDescent="0.25">
      <c r="A524" t="s">
        <v>13</v>
      </c>
      <c r="B524" t="str">
        <f>"9780070599338"</f>
        <v>9780070599338</v>
      </c>
      <c r="C524" t="s">
        <v>1943</v>
      </c>
      <c r="E524" t="s">
        <v>1944</v>
      </c>
      <c r="F524" t="s">
        <v>16</v>
      </c>
      <c r="G524">
        <v>2007</v>
      </c>
      <c r="H524" s="1">
        <v>41941</v>
      </c>
      <c r="K524" t="s">
        <v>247</v>
      </c>
      <c r="L524" t="s">
        <v>1945</v>
      </c>
    </row>
    <row r="525" spans="1:12" x14ac:dyDescent="0.25">
      <c r="A525" t="s">
        <v>13</v>
      </c>
      <c r="B525" t="str">
        <f>"9780071770583"</f>
        <v>9780071770583</v>
      </c>
      <c r="C525" t="s">
        <v>1946</v>
      </c>
      <c r="E525" t="s">
        <v>1947</v>
      </c>
      <c r="F525" t="s">
        <v>16</v>
      </c>
      <c r="G525">
        <v>2013</v>
      </c>
      <c r="H525" s="1">
        <v>41431</v>
      </c>
      <c r="I525" t="s">
        <v>813</v>
      </c>
      <c r="J525" t="s">
        <v>69</v>
      </c>
      <c r="K525" t="s">
        <v>19</v>
      </c>
      <c r="L525" t="s">
        <v>1948</v>
      </c>
    </row>
    <row r="526" spans="1:12" x14ac:dyDescent="0.25">
      <c r="A526" t="s">
        <v>13</v>
      </c>
      <c r="B526" t="str">
        <f>"9780071795357"</f>
        <v>9780071795357</v>
      </c>
      <c r="C526" t="s">
        <v>1949</v>
      </c>
      <c r="E526" t="s">
        <v>1950</v>
      </c>
      <c r="F526" t="s">
        <v>16</v>
      </c>
      <c r="G526">
        <v>2013</v>
      </c>
      <c r="H526" s="1">
        <v>41332</v>
      </c>
      <c r="K526" t="s">
        <v>247</v>
      </c>
      <c r="L526" t="s">
        <v>1951</v>
      </c>
    </row>
    <row r="527" spans="1:12" x14ac:dyDescent="0.25">
      <c r="A527" t="s">
        <v>13</v>
      </c>
      <c r="B527" t="str">
        <f>"9780070411074"</f>
        <v>9780070411074</v>
      </c>
      <c r="C527" t="s">
        <v>1952</v>
      </c>
      <c r="E527" t="s">
        <v>1953</v>
      </c>
      <c r="F527" t="s">
        <v>16</v>
      </c>
      <c r="G527">
        <v>2000</v>
      </c>
      <c r="H527" s="1">
        <v>40909</v>
      </c>
      <c r="K527" t="s">
        <v>247</v>
      </c>
      <c r="L527" t="s">
        <v>1954</v>
      </c>
    </row>
    <row r="528" spans="1:12" x14ac:dyDescent="0.25">
      <c r="A528" t="s">
        <v>13</v>
      </c>
      <c r="B528" t="str">
        <f>"9781259641756"</f>
        <v>9781259641756</v>
      </c>
      <c r="C528" t="s">
        <v>1955</v>
      </c>
      <c r="E528" t="s">
        <v>1956</v>
      </c>
      <c r="F528" t="s">
        <v>16</v>
      </c>
      <c r="G528">
        <v>2017</v>
      </c>
      <c r="H528" s="1">
        <v>42943</v>
      </c>
      <c r="I528" t="s">
        <v>256</v>
      </c>
      <c r="J528" t="s">
        <v>69</v>
      </c>
      <c r="K528" t="s">
        <v>19</v>
      </c>
      <c r="L528" t="s">
        <v>1957</v>
      </c>
    </row>
    <row r="529" spans="1:12" x14ac:dyDescent="0.25">
      <c r="A529" t="s">
        <v>13</v>
      </c>
      <c r="B529" t="str">
        <f>"9780071387781"</f>
        <v>9780071387781</v>
      </c>
      <c r="C529" t="s">
        <v>1958</v>
      </c>
      <c r="E529" t="s">
        <v>1959</v>
      </c>
      <c r="F529" t="s">
        <v>16</v>
      </c>
      <c r="G529">
        <v>2003</v>
      </c>
      <c r="H529" s="1">
        <v>40909</v>
      </c>
      <c r="K529" t="s">
        <v>247</v>
      </c>
      <c r="L529" t="s">
        <v>1960</v>
      </c>
    </row>
    <row r="530" spans="1:12" x14ac:dyDescent="0.25">
      <c r="A530" t="s">
        <v>13</v>
      </c>
      <c r="B530" t="str">
        <f>"9780071811309"</f>
        <v>9780071811309</v>
      </c>
      <c r="C530" t="s">
        <v>1961</v>
      </c>
      <c r="E530" t="s">
        <v>1962</v>
      </c>
      <c r="F530" t="s">
        <v>16</v>
      </c>
      <c r="G530">
        <v>2013</v>
      </c>
      <c r="H530" s="1">
        <v>41635</v>
      </c>
      <c r="K530" t="s">
        <v>247</v>
      </c>
      <c r="L530" t="s">
        <v>1963</v>
      </c>
    </row>
    <row r="531" spans="1:12" x14ac:dyDescent="0.25">
      <c r="A531" t="s">
        <v>13</v>
      </c>
      <c r="B531" t="str">
        <f>"9780071799966"</f>
        <v>9780071799966</v>
      </c>
      <c r="C531" t="s">
        <v>1964</v>
      </c>
      <c r="E531" t="s">
        <v>1965</v>
      </c>
      <c r="F531" t="s">
        <v>16</v>
      </c>
      <c r="G531">
        <v>2013</v>
      </c>
      <c r="H531" s="1">
        <v>41408</v>
      </c>
      <c r="I531" t="s">
        <v>1966</v>
      </c>
      <c r="J531" t="s">
        <v>39</v>
      </c>
      <c r="K531" t="s">
        <v>19</v>
      </c>
      <c r="L531" t="s">
        <v>1967</v>
      </c>
    </row>
    <row r="532" spans="1:12" x14ac:dyDescent="0.25">
      <c r="A532" t="s">
        <v>13</v>
      </c>
      <c r="B532" t="str">
        <f>"9781259837906"</f>
        <v>9781259837906</v>
      </c>
      <c r="C532" t="s">
        <v>1968</v>
      </c>
      <c r="E532" t="s">
        <v>1969</v>
      </c>
      <c r="F532" t="s">
        <v>16</v>
      </c>
      <c r="G532">
        <v>2017</v>
      </c>
      <c r="H532" s="1">
        <v>42977</v>
      </c>
      <c r="I532" t="s">
        <v>1970</v>
      </c>
      <c r="J532" t="s">
        <v>1426</v>
      </c>
      <c r="K532" t="s">
        <v>19</v>
      </c>
      <c r="L532" t="s">
        <v>1971</v>
      </c>
    </row>
    <row r="533" spans="1:12" x14ac:dyDescent="0.25">
      <c r="A533" t="s">
        <v>13</v>
      </c>
      <c r="B533" t="str">
        <f>"9780071798808"</f>
        <v>9780071798808</v>
      </c>
      <c r="C533" t="s">
        <v>1972</v>
      </c>
      <c r="E533" t="s">
        <v>1973</v>
      </c>
      <c r="F533" t="s">
        <v>16</v>
      </c>
      <c r="G533">
        <v>2013</v>
      </c>
      <c r="H533" s="1">
        <v>41576</v>
      </c>
      <c r="K533" t="s">
        <v>247</v>
      </c>
      <c r="L533" t="s">
        <v>1974</v>
      </c>
    </row>
    <row r="534" spans="1:12" x14ac:dyDescent="0.25">
      <c r="A534" t="s">
        <v>13</v>
      </c>
      <c r="B534" t="str">
        <f>"9781259063732"</f>
        <v>9781259063732</v>
      </c>
      <c r="C534" t="s">
        <v>1975</v>
      </c>
      <c r="E534" t="s">
        <v>1976</v>
      </c>
      <c r="F534" t="s">
        <v>16</v>
      </c>
      <c r="G534">
        <v>2014</v>
      </c>
      <c r="H534" s="1">
        <v>41999</v>
      </c>
      <c r="I534" t="s">
        <v>1977</v>
      </c>
      <c r="J534" t="s">
        <v>59</v>
      </c>
      <c r="K534" t="s">
        <v>19</v>
      </c>
      <c r="L534" t="s">
        <v>1978</v>
      </c>
    </row>
    <row r="535" spans="1:12" x14ac:dyDescent="0.25">
      <c r="A535" t="s">
        <v>13</v>
      </c>
      <c r="B535" t="str">
        <f>"9781259834295"</f>
        <v>9781259834295</v>
      </c>
      <c r="C535" t="s">
        <v>1979</v>
      </c>
      <c r="E535" t="s">
        <v>1980</v>
      </c>
      <c r="F535" t="s">
        <v>16</v>
      </c>
      <c r="G535">
        <v>2022</v>
      </c>
      <c r="H535" s="1">
        <v>44692</v>
      </c>
      <c r="I535" t="s">
        <v>1981</v>
      </c>
      <c r="J535" t="s">
        <v>1982</v>
      </c>
      <c r="K535" t="s">
        <v>19</v>
      </c>
      <c r="L535" t="s">
        <v>1983</v>
      </c>
    </row>
    <row r="536" spans="1:12" x14ac:dyDescent="0.25">
      <c r="A536" t="s">
        <v>13</v>
      </c>
      <c r="B536" t="str">
        <f>"9780071494373"</f>
        <v>9780071494373</v>
      </c>
      <c r="C536" t="s">
        <v>1984</v>
      </c>
      <c r="E536" t="s">
        <v>1985</v>
      </c>
      <c r="F536" t="s">
        <v>16</v>
      </c>
      <c r="G536">
        <v>2008</v>
      </c>
      <c r="H536" s="1">
        <v>40909</v>
      </c>
      <c r="K536" t="s">
        <v>247</v>
      </c>
      <c r="L536" t="s">
        <v>1986</v>
      </c>
    </row>
    <row r="537" spans="1:12" x14ac:dyDescent="0.25">
      <c r="A537" t="s">
        <v>13</v>
      </c>
      <c r="B537" t="str">
        <f>"9780071755658"</f>
        <v>9780071755658</v>
      </c>
      <c r="C537" t="s">
        <v>1987</v>
      </c>
      <c r="E537" t="s">
        <v>1988</v>
      </c>
      <c r="F537" t="s">
        <v>16</v>
      </c>
      <c r="G537">
        <v>2011</v>
      </c>
      <c r="H537" s="1">
        <v>41302</v>
      </c>
      <c r="I537" t="s">
        <v>133</v>
      </c>
      <c r="J537" t="s">
        <v>29</v>
      </c>
      <c r="K537" t="s">
        <v>19</v>
      </c>
      <c r="L537" t="s">
        <v>1989</v>
      </c>
    </row>
    <row r="538" spans="1:12" x14ac:dyDescent="0.25">
      <c r="A538" t="s">
        <v>13</v>
      </c>
      <c r="B538" t="str">
        <f>"9781260135855"</f>
        <v>9781260135855</v>
      </c>
      <c r="C538" t="s">
        <v>1990</v>
      </c>
      <c r="E538" t="s">
        <v>1991</v>
      </c>
      <c r="F538" t="s">
        <v>16</v>
      </c>
      <c r="G538">
        <v>2019</v>
      </c>
      <c r="H538" s="1">
        <v>44104</v>
      </c>
      <c r="I538" t="s">
        <v>1992</v>
      </c>
      <c r="J538" t="s">
        <v>538</v>
      </c>
      <c r="K538" t="s">
        <v>19</v>
      </c>
      <c r="L538" t="s">
        <v>1993</v>
      </c>
    </row>
    <row r="539" spans="1:12" x14ac:dyDescent="0.25">
      <c r="A539" t="s">
        <v>13</v>
      </c>
      <c r="B539" t="str">
        <f>"9781260459098"</f>
        <v>9781260459098</v>
      </c>
      <c r="C539" t="s">
        <v>1994</v>
      </c>
      <c r="E539" t="s">
        <v>1531</v>
      </c>
      <c r="F539" t="s">
        <v>16</v>
      </c>
      <c r="G539">
        <v>2020</v>
      </c>
      <c r="H539" s="1">
        <v>43938</v>
      </c>
      <c r="I539" t="s">
        <v>1995</v>
      </c>
      <c r="J539" t="s">
        <v>1996</v>
      </c>
      <c r="K539" t="s">
        <v>19</v>
      </c>
      <c r="L539" t="s">
        <v>1997</v>
      </c>
    </row>
    <row r="540" spans="1:12" x14ac:dyDescent="0.25">
      <c r="A540" t="s">
        <v>13</v>
      </c>
      <c r="B540" t="str">
        <f>"9780071361217"</f>
        <v>9780071361217</v>
      </c>
      <c r="C540" t="s">
        <v>1998</v>
      </c>
      <c r="E540" t="s">
        <v>1999</v>
      </c>
      <c r="F540" t="s">
        <v>16</v>
      </c>
      <c r="G540">
        <v>2001</v>
      </c>
      <c r="H540" s="1">
        <v>40909</v>
      </c>
      <c r="K540" t="s">
        <v>247</v>
      </c>
      <c r="L540" t="s">
        <v>2000</v>
      </c>
    </row>
    <row r="541" spans="1:12" x14ac:dyDescent="0.25">
      <c r="A541" t="s">
        <v>13</v>
      </c>
      <c r="B541" t="str">
        <f>"9780071364294"</f>
        <v>9780071364294</v>
      </c>
      <c r="C541" t="s">
        <v>2001</v>
      </c>
      <c r="E541" t="s">
        <v>2002</v>
      </c>
      <c r="F541" t="s">
        <v>16</v>
      </c>
      <c r="G541">
        <v>2000</v>
      </c>
      <c r="H541" s="1">
        <v>41622</v>
      </c>
      <c r="K541" t="s">
        <v>247</v>
      </c>
      <c r="L541" t="s">
        <v>2003</v>
      </c>
    </row>
    <row r="542" spans="1:12" x14ac:dyDescent="0.25">
      <c r="A542" t="s">
        <v>13</v>
      </c>
      <c r="B542" t="str">
        <f>"9780071834087"</f>
        <v>9780071834087</v>
      </c>
      <c r="C542" t="s">
        <v>2004</v>
      </c>
      <c r="E542" t="s">
        <v>2005</v>
      </c>
      <c r="F542" t="s">
        <v>16</v>
      </c>
      <c r="G542">
        <v>2019</v>
      </c>
      <c r="H542" s="1">
        <v>43458</v>
      </c>
      <c r="I542" t="s">
        <v>466</v>
      </c>
      <c r="J542" t="s">
        <v>466</v>
      </c>
      <c r="K542" t="s">
        <v>19</v>
      </c>
      <c r="L542" t="s">
        <v>2006</v>
      </c>
    </row>
    <row r="543" spans="1:12" x14ac:dyDescent="0.25">
      <c r="A543" t="s">
        <v>13</v>
      </c>
      <c r="B543" t="str">
        <f>"9781260143836"</f>
        <v>9781260143836</v>
      </c>
      <c r="C543" t="s">
        <v>2007</v>
      </c>
      <c r="E543" t="s">
        <v>2008</v>
      </c>
      <c r="F543" t="s">
        <v>16</v>
      </c>
      <c r="G543">
        <v>2021</v>
      </c>
      <c r="H543" s="1">
        <v>45070</v>
      </c>
      <c r="I543" t="s">
        <v>1705</v>
      </c>
      <c r="J543" t="s">
        <v>49</v>
      </c>
      <c r="K543" t="s">
        <v>19</v>
      </c>
      <c r="L543" t="s">
        <v>2009</v>
      </c>
    </row>
    <row r="544" spans="1:12" x14ac:dyDescent="0.25">
      <c r="A544" t="s">
        <v>13</v>
      </c>
      <c r="B544" t="str">
        <f>"9781260116007"</f>
        <v>9781260116007</v>
      </c>
      <c r="C544" t="s">
        <v>2010</v>
      </c>
      <c r="E544" t="s">
        <v>2011</v>
      </c>
      <c r="F544" t="s">
        <v>16</v>
      </c>
      <c r="G544">
        <v>2018</v>
      </c>
      <c r="H544" s="1">
        <v>43221</v>
      </c>
      <c r="I544" t="s">
        <v>2012</v>
      </c>
      <c r="J544" t="s">
        <v>2013</v>
      </c>
      <c r="K544" t="s">
        <v>19</v>
      </c>
      <c r="L544" t="s">
        <v>2014</v>
      </c>
    </row>
    <row r="545" spans="1:12" x14ac:dyDescent="0.25">
      <c r="A545" t="s">
        <v>13</v>
      </c>
      <c r="B545" t="str">
        <f>"9780071430371"</f>
        <v>9780071430371</v>
      </c>
      <c r="C545" t="s">
        <v>2015</v>
      </c>
      <c r="E545" t="s">
        <v>2016</v>
      </c>
      <c r="F545" t="s">
        <v>16</v>
      </c>
      <c r="G545">
        <v>2004</v>
      </c>
      <c r="H545" s="1">
        <v>40909</v>
      </c>
      <c r="K545" t="s">
        <v>247</v>
      </c>
      <c r="L545" t="s">
        <v>2017</v>
      </c>
    </row>
    <row r="546" spans="1:12" x14ac:dyDescent="0.25">
      <c r="A546" t="s">
        <v>13</v>
      </c>
      <c r="B546" t="str">
        <f>"9780071472937"</f>
        <v>9780071472937</v>
      </c>
      <c r="C546" t="s">
        <v>2018</v>
      </c>
      <c r="E546" t="s">
        <v>1169</v>
      </c>
      <c r="F546" t="s">
        <v>16</v>
      </c>
      <c r="G546">
        <v>2007</v>
      </c>
      <c r="H546" s="1">
        <v>40909</v>
      </c>
      <c r="K546" t="s">
        <v>247</v>
      </c>
      <c r="L546" t="s">
        <v>2019</v>
      </c>
    </row>
    <row r="547" spans="1:12" x14ac:dyDescent="0.25">
      <c r="A547" t="s">
        <v>13</v>
      </c>
      <c r="B547" t="str">
        <f>"9780071784115"</f>
        <v>9780071784115</v>
      </c>
      <c r="C547" t="s">
        <v>2020</v>
      </c>
      <c r="E547" t="s">
        <v>2021</v>
      </c>
      <c r="F547" t="s">
        <v>16</v>
      </c>
      <c r="G547">
        <v>2013</v>
      </c>
      <c r="H547" s="1">
        <v>41249</v>
      </c>
      <c r="K547" t="s">
        <v>247</v>
      </c>
      <c r="L547" t="s">
        <v>2022</v>
      </c>
    </row>
    <row r="548" spans="1:12" x14ac:dyDescent="0.25">
      <c r="A548" t="s">
        <v>13</v>
      </c>
      <c r="B548" t="str">
        <f>"9780071796095"</f>
        <v>9780071796095</v>
      </c>
      <c r="C548" t="s">
        <v>2023</v>
      </c>
      <c r="E548" t="s">
        <v>2024</v>
      </c>
      <c r="F548" t="s">
        <v>16</v>
      </c>
      <c r="G548">
        <v>2014</v>
      </c>
      <c r="H548" s="1">
        <v>41696</v>
      </c>
      <c r="I548" t="s">
        <v>2025</v>
      </c>
      <c r="J548" t="s">
        <v>241</v>
      </c>
      <c r="K548" t="s">
        <v>19</v>
      </c>
      <c r="L548" t="s">
        <v>2026</v>
      </c>
    </row>
    <row r="549" spans="1:12" x14ac:dyDescent="0.25">
      <c r="A549" t="s">
        <v>13</v>
      </c>
      <c r="B549" t="str">
        <f>"9780071772877"</f>
        <v>9780071772877</v>
      </c>
      <c r="C549" t="s">
        <v>2027</v>
      </c>
      <c r="E549" t="s">
        <v>648</v>
      </c>
      <c r="F549" t="s">
        <v>16</v>
      </c>
      <c r="G549">
        <v>2012</v>
      </c>
      <c r="H549" s="1">
        <v>41389</v>
      </c>
      <c r="I549" t="s">
        <v>1010</v>
      </c>
      <c r="J549" t="s">
        <v>818</v>
      </c>
      <c r="K549" t="s">
        <v>19</v>
      </c>
      <c r="L549" t="s">
        <v>2028</v>
      </c>
    </row>
    <row r="550" spans="1:12" x14ac:dyDescent="0.25">
      <c r="A550" t="s">
        <v>13</v>
      </c>
      <c r="B550" t="str">
        <f>"9780071839440"</f>
        <v>9780071839440</v>
      </c>
      <c r="C550" t="s">
        <v>2029</v>
      </c>
      <c r="E550" t="s">
        <v>2030</v>
      </c>
      <c r="F550" t="s">
        <v>16</v>
      </c>
      <c r="G550">
        <v>2015</v>
      </c>
      <c r="H550" s="1">
        <v>42095</v>
      </c>
      <c r="I550" t="s">
        <v>180</v>
      </c>
      <c r="J550" t="s">
        <v>142</v>
      </c>
      <c r="K550" t="s">
        <v>19</v>
      </c>
      <c r="L550" t="s">
        <v>2031</v>
      </c>
    </row>
    <row r="551" spans="1:12" x14ac:dyDescent="0.25">
      <c r="A551" t="s">
        <v>13</v>
      </c>
      <c r="B551" t="str">
        <f>"9780071352314"</f>
        <v>9780071352314</v>
      </c>
      <c r="C551" t="s">
        <v>2032</v>
      </c>
      <c r="E551" t="s">
        <v>2033</v>
      </c>
      <c r="F551" t="s">
        <v>16</v>
      </c>
      <c r="G551">
        <v>2001</v>
      </c>
      <c r="H551" s="1">
        <v>40909</v>
      </c>
      <c r="K551" t="s">
        <v>247</v>
      </c>
      <c r="L551" t="s">
        <v>2034</v>
      </c>
    </row>
    <row r="552" spans="1:12" x14ac:dyDescent="0.25">
      <c r="A552" t="s">
        <v>13</v>
      </c>
      <c r="B552" t="str">
        <f>"9781259861833"</f>
        <v>9781259861833</v>
      </c>
      <c r="C552" t="s">
        <v>2035</v>
      </c>
      <c r="E552" t="s">
        <v>2036</v>
      </c>
      <c r="F552" t="s">
        <v>16</v>
      </c>
      <c r="G552">
        <v>2017</v>
      </c>
      <c r="H552" s="1">
        <v>42788</v>
      </c>
      <c r="I552" t="s">
        <v>2037</v>
      </c>
      <c r="J552" t="s">
        <v>44</v>
      </c>
      <c r="K552" t="s">
        <v>19</v>
      </c>
      <c r="L552" t="s">
        <v>2038</v>
      </c>
    </row>
    <row r="553" spans="1:12" x14ac:dyDescent="0.25">
      <c r="A553" t="s">
        <v>13</v>
      </c>
      <c r="B553" t="str">
        <f>"9780071370455"</f>
        <v>9780071370455</v>
      </c>
      <c r="C553" t="s">
        <v>2039</v>
      </c>
      <c r="E553" t="s">
        <v>2040</v>
      </c>
      <c r="F553" t="s">
        <v>16</v>
      </c>
      <c r="G553">
        <v>2002</v>
      </c>
      <c r="H553" s="1">
        <v>40909</v>
      </c>
      <c r="K553" t="s">
        <v>247</v>
      </c>
      <c r="L553" t="s">
        <v>2041</v>
      </c>
    </row>
    <row r="554" spans="1:12" x14ac:dyDescent="0.25">
      <c r="A554" t="s">
        <v>13</v>
      </c>
      <c r="B554" t="str">
        <f>"9780071763059"</f>
        <v>9780071763059</v>
      </c>
      <c r="C554" t="s">
        <v>2042</v>
      </c>
      <c r="E554" t="s">
        <v>2043</v>
      </c>
      <c r="F554" t="s">
        <v>16</v>
      </c>
      <c r="G554">
        <v>2012</v>
      </c>
      <c r="H554" s="1">
        <v>42122</v>
      </c>
      <c r="K554" t="s">
        <v>247</v>
      </c>
      <c r="L554" t="s">
        <v>2044</v>
      </c>
    </row>
    <row r="555" spans="1:12" x14ac:dyDescent="0.25">
      <c r="A555" t="s">
        <v>13</v>
      </c>
      <c r="B555" t="str">
        <f>"9780071834971"</f>
        <v>9780071834971</v>
      </c>
      <c r="C555" t="s">
        <v>2045</v>
      </c>
      <c r="E555" t="s">
        <v>2046</v>
      </c>
      <c r="F555" t="s">
        <v>16</v>
      </c>
      <c r="G555">
        <v>2014</v>
      </c>
      <c r="H555" s="1">
        <v>41912</v>
      </c>
      <c r="I555" t="s">
        <v>2047</v>
      </c>
      <c r="J555" t="s">
        <v>567</v>
      </c>
      <c r="K555" t="s">
        <v>19</v>
      </c>
      <c r="L555" t="s">
        <v>2048</v>
      </c>
    </row>
    <row r="556" spans="1:12" x14ac:dyDescent="0.25">
      <c r="A556" t="s">
        <v>13</v>
      </c>
      <c r="B556" t="str">
        <f>"9780070371033"</f>
        <v>9780070371033</v>
      </c>
      <c r="C556" t="s">
        <v>2049</v>
      </c>
      <c r="E556" t="s">
        <v>2050</v>
      </c>
      <c r="F556" t="s">
        <v>16</v>
      </c>
      <c r="G556">
        <v>1998</v>
      </c>
      <c r="H556" s="1">
        <v>40909</v>
      </c>
      <c r="K556" t="s">
        <v>247</v>
      </c>
      <c r="L556" t="s">
        <v>2051</v>
      </c>
    </row>
    <row r="557" spans="1:12" x14ac:dyDescent="0.25">
      <c r="A557" t="s">
        <v>13</v>
      </c>
      <c r="B557" t="str">
        <f>"9780071546898"</f>
        <v>9780071546898</v>
      </c>
      <c r="C557" t="s">
        <v>2052</v>
      </c>
      <c r="E557" t="s">
        <v>458</v>
      </c>
      <c r="F557" t="s">
        <v>16</v>
      </c>
      <c r="G557">
        <v>2009</v>
      </c>
      <c r="H557" s="1">
        <v>40909</v>
      </c>
      <c r="K557" t="s">
        <v>247</v>
      </c>
      <c r="L557" t="s">
        <v>2053</v>
      </c>
    </row>
    <row r="558" spans="1:12" x14ac:dyDescent="0.25">
      <c r="A558" t="s">
        <v>13</v>
      </c>
      <c r="B558" t="str">
        <f>"9780071743266"</f>
        <v>9780071743266</v>
      </c>
      <c r="C558" t="s">
        <v>2054</v>
      </c>
      <c r="E558" t="s">
        <v>2055</v>
      </c>
      <c r="F558" t="s">
        <v>16</v>
      </c>
      <c r="G558">
        <v>2010</v>
      </c>
      <c r="H558" s="1">
        <v>41622</v>
      </c>
      <c r="K558" t="s">
        <v>247</v>
      </c>
      <c r="L558" t="s">
        <v>2056</v>
      </c>
    </row>
    <row r="559" spans="1:12" x14ac:dyDescent="0.25">
      <c r="A559" t="s">
        <v>13</v>
      </c>
      <c r="B559" t="str">
        <f>"9780071771337"</f>
        <v>9780071771337</v>
      </c>
      <c r="C559" t="s">
        <v>2057</v>
      </c>
      <c r="E559" t="s">
        <v>998</v>
      </c>
      <c r="F559" t="s">
        <v>16</v>
      </c>
      <c r="G559">
        <v>2013</v>
      </c>
      <c r="H559" s="1">
        <v>42095</v>
      </c>
      <c r="K559" t="s">
        <v>247</v>
      </c>
      <c r="L559" t="s">
        <v>2058</v>
      </c>
    </row>
    <row r="560" spans="1:12" x14ac:dyDescent="0.25">
      <c r="A560" t="s">
        <v>13</v>
      </c>
      <c r="B560" t="str">
        <f>"9780071841047"</f>
        <v>9780071841047</v>
      </c>
      <c r="C560" t="s">
        <v>2059</v>
      </c>
      <c r="E560" t="s">
        <v>1075</v>
      </c>
      <c r="F560" t="s">
        <v>16</v>
      </c>
      <c r="G560">
        <v>2015</v>
      </c>
      <c r="H560" s="1">
        <v>42095</v>
      </c>
      <c r="I560" t="s">
        <v>1076</v>
      </c>
      <c r="J560" t="s">
        <v>1077</v>
      </c>
      <c r="K560" t="s">
        <v>247</v>
      </c>
      <c r="L560" t="s">
        <v>2060</v>
      </c>
    </row>
    <row r="561" spans="1:12" x14ac:dyDescent="0.25">
      <c r="A561" t="s">
        <v>13</v>
      </c>
      <c r="B561" t="str">
        <f>"9781259585043"</f>
        <v>9781259585043</v>
      </c>
      <c r="C561" t="s">
        <v>2061</v>
      </c>
      <c r="E561" t="s">
        <v>2062</v>
      </c>
      <c r="F561" t="s">
        <v>16</v>
      </c>
      <c r="G561">
        <v>2016</v>
      </c>
      <c r="H561" s="1">
        <v>42612</v>
      </c>
      <c r="I561" t="s">
        <v>2063</v>
      </c>
      <c r="J561" t="s">
        <v>382</v>
      </c>
      <c r="K561" t="s">
        <v>19</v>
      </c>
      <c r="L561" t="s">
        <v>2064</v>
      </c>
    </row>
    <row r="562" spans="1:12" x14ac:dyDescent="0.25">
      <c r="A562" t="s">
        <v>13</v>
      </c>
      <c r="B562" t="str">
        <f>"9781259643743"</f>
        <v>9781259643743</v>
      </c>
      <c r="C562" t="s">
        <v>2065</v>
      </c>
      <c r="E562" t="s">
        <v>2066</v>
      </c>
      <c r="F562" t="s">
        <v>16</v>
      </c>
      <c r="G562">
        <v>2022</v>
      </c>
      <c r="H562" s="1">
        <v>44727</v>
      </c>
      <c r="I562" t="s">
        <v>2067</v>
      </c>
      <c r="J562" t="s">
        <v>74</v>
      </c>
      <c r="K562" t="s">
        <v>19</v>
      </c>
      <c r="L562" t="s">
        <v>2068</v>
      </c>
    </row>
    <row r="563" spans="1:12" x14ac:dyDescent="0.25">
      <c r="A563" t="s">
        <v>13</v>
      </c>
      <c r="B563" t="str">
        <f>"9780071436861"</f>
        <v>9780071436861</v>
      </c>
      <c r="C563" t="s">
        <v>2069</v>
      </c>
      <c r="E563" t="s">
        <v>2050</v>
      </c>
      <c r="F563" t="s">
        <v>16</v>
      </c>
      <c r="G563">
        <v>2006</v>
      </c>
      <c r="H563" s="1">
        <v>40909</v>
      </c>
      <c r="K563" t="s">
        <v>247</v>
      </c>
      <c r="L563" t="s">
        <v>2070</v>
      </c>
    </row>
    <row r="564" spans="1:12" x14ac:dyDescent="0.25">
      <c r="A564" t="s">
        <v>13</v>
      </c>
      <c r="B564" t="str">
        <f>"9780071544528"</f>
        <v>9780071544528</v>
      </c>
      <c r="C564" t="s">
        <v>2071</v>
      </c>
      <c r="E564" t="s">
        <v>2072</v>
      </c>
      <c r="F564" t="s">
        <v>16</v>
      </c>
      <c r="G564">
        <v>2008</v>
      </c>
      <c r="H564" s="1">
        <v>40909</v>
      </c>
      <c r="K564" t="s">
        <v>247</v>
      </c>
      <c r="L564" t="s">
        <v>2073</v>
      </c>
    </row>
    <row r="565" spans="1:12" x14ac:dyDescent="0.25">
      <c r="A565" t="s">
        <v>13</v>
      </c>
      <c r="B565" t="str">
        <f>"9780071638371"</f>
        <v>9780071638371</v>
      </c>
      <c r="C565" t="s">
        <v>2074</v>
      </c>
      <c r="E565" t="s">
        <v>2075</v>
      </c>
      <c r="F565" t="s">
        <v>16</v>
      </c>
      <c r="G565">
        <v>2011</v>
      </c>
      <c r="H565" s="1">
        <v>41635</v>
      </c>
      <c r="K565" t="s">
        <v>247</v>
      </c>
      <c r="L565" t="s">
        <v>2076</v>
      </c>
    </row>
    <row r="566" spans="1:12" x14ac:dyDescent="0.25">
      <c r="A566" t="s">
        <v>13</v>
      </c>
      <c r="B566" t="str">
        <f>"9780071816717"</f>
        <v>9780071816717</v>
      </c>
      <c r="C566" t="s">
        <v>2077</v>
      </c>
      <c r="E566" t="s">
        <v>480</v>
      </c>
      <c r="F566" t="s">
        <v>16</v>
      </c>
      <c r="G566">
        <v>2014</v>
      </c>
      <c r="H566" s="1">
        <v>41696</v>
      </c>
      <c r="I566" t="s">
        <v>133</v>
      </c>
      <c r="J566" t="s">
        <v>29</v>
      </c>
      <c r="K566" t="s">
        <v>19</v>
      </c>
      <c r="L566" t="s">
        <v>2078</v>
      </c>
    </row>
    <row r="567" spans="1:12" x14ac:dyDescent="0.25">
      <c r="A567" t="s">
        <v>13</v>
      </c>
      <c r="B567" t="str">
        <f>"9780071713849"</f>
        <v>9780071713849</v>
      </c>
      <c r="C567" t="s">
        <v>2079</v>
      </c>
      <c r="E567" t="s">
        <v>2080</v>
      </c>
      <c r="F567" t="s">
        <v>16</v>
      </c>
      <c r="G567">
        <v>2010</v>
      </c>
      <c r="H567" s="1">
        <v>41509</v>
      </c>
      <c r="K567" t="s">
        <v>247</v>
      </c>
      <c r="L567" t="s">
        <v>2081</v>
      </c>
    </row>
    <row r="568" spans="1:12" x14ac:dyDescent="0.25">
      <c r="A568" t="s">
        <v>13</v>
      </c>
      <c r="B568" t="str">
        <f>"9780071477499"</f>
        <v>9780071477499</v>
      </c>
      <c r="C568" t="s">
        <v>2082</v>
      </c>
      <c r="E568" t="s">
        <v>2083</v>
      </c>
      <c r="F568" t="s">
        <v>16</v>
      </c>
      <c r="G568">
        <v>2008</v>
      </c>
      <c r="H568" s="1">
        <v>40909</v>
      </c>
      <c r="K568" t="s">
        <v>247</v>
      </c>
      <c r="L568" t="s">
        <v>2084</v>
      </c>
    </row>
    <row r="569" spans="1:12" x14ac:dyDescent="0.25">
      <c r="A569" t="s">
        <v>13</v>
      </c>
      <c r="B569" t="str">
        <f>"9781259584152"</f>
        <v>9781259584152</v>
      </c>
      <c r="C569" t="s">
        <v>2085</v>
      </c>
      <c r="E569" t="s">
        <v>1225</v>
      </c>
      <c r="F569" t="s">
        <v>16</v>
      </c>
      <c r="G569">
        <v>2017</v>
      </c>
      <c r="H569" s="1">
        <v>42726</v>
      </c>
      <c r="I569" t="s">
        <v>119</v>
      </c>
      <c r="J569" t="s">
        <v>120</v>
      </c>
      <c r="K569" t="s">
        <v>19</v>
      </c>
      <c r="L569" t="s">
        <v>2086</v>
      </c>
    </row>
    <row r="570" spans="1:12" x14ac:dyDescent="0.25">
      <c r="A570" t="s">
        <v>13</v>
      </c>
      <c r="B570" t="str">
        <f>"9781259860805"</f>
        <v>9781259860805</v>
      </c>
      <c r="C570" t="s">
        <v>2087</v>
      </c>
      <c r="E570" t="s">
        <v>2088</v>
      </c>
      <c r="F570" t="s">
        <v>16</v>
      </c>
      <c r="G570">
        <v>2019</v>
      </c>
      <c r="H570" s="1">
        <v>43398</v>
      </c>
      <c r="I570" t="s">
        <v>1237</v>
      </c>
      <c r="J570" t="s">
        <v>142</v>
      </c>
      <c r="K570" t="s">
        <v>19</v>
      </c>
      <c r="L570" t="s">
        <v>2089</v>
      </c>
    </row>
    <row r="571" spans="1:12" x14ac:dyDescent="0.25">
      <c r="A571" t="s">
        <v>13</v>
      </c>
      <c r="B571" t="str">
        <f>"9781260128673"</f>
        <v>9781260128673</v>
      </c>
      <c r="C571" t="s">
        <v>2090</v>
      </c>
      <c r="E571" t="s">
        <v>2091</v>
      </c>
      <c r="F571" t="s">
        <v>16</v>
      </c>
      <c r="G571">
        <v>2020</v>
      </c>
      <c r="H571" s="1">
        <v>43797</v>
      </c>
      <c r="I571" t="s">
        <v>180</v>
      </c>
      <c r="J571" t="s">
        <v>142</v>
      </c>
      <c r="K571" t="s">
        <v>19</v>
      </c>
      <c r="L571" t="s">
        <v>2092</v>
      </c>
    </row>
    <row r="572" spans="1:12" x14ac:dyDescent="0.25">
      <c r="A572" t="s">
        <v>13</v>
      </c>
      <c r="B572" t="str">
        <f>"9781260458916"</f>
        <v>9781260458916</v>
      </c>
      <c r="C572" t="s">
        <v>2093</v>
      </c>
      <c r="E572" t="s">
        <v>2094</v>
      </c>
      <c r="F572" t="s">
        <v>16</v>
      </c>
      <c r="G572">
        <v>2020</v>
      </c>
      <c r="H572" s="1">
        <v>44126</v>
      </c>
      <c r="I572" t="s">
        <v>2095</v>
      </c>
      <c r="J572" t="s">
        <v>69</v>
      </c>
      <c r="K572" t="s">
        <v>19</v>
      </c>
      <c r="L572" t="s">
        <v>2096</v>
      </c>
    </row>
    <row r="573" spans="1:12" x14ac:dyDescent="0.25">
      <c r="A573" t="s">
        <v>13</v>
      </c>
      <c r="B573" t="str">
        <f>"9781259007323"</f>
        <v>9781259007323</v>
      </c>
      <c r="C573" t="s">
        <v>2097</v>
      </c>
      <c r="E573" t="s">
        <v>244</v>
      </c>
      <c r="F573" t="s">
        <v>16</v>
      </c>
      <c r="G573">
        <v>2012</v>
      </c>
      <c r="H573" s="1">
        <v>41999</v>
      </c>
      <c r="K573" t="s">
        <v>247</v>
      </c>
      <c r="L573" t="s">
        <v>2098</v>
      </c>
    </row>
    <row r="574" spans="1:12" x14ac:dyDescent="0.25">
      <c r="A574" t="s">
        <v>13</v>
      </c>
      <c r="B574" t="str">
        <f>"9780071789752"</f>
        <v>9780071789752</v>
      </c>
      <c r="C574" t="s">
        <v>2099</v>
      </c>
      <c r="E574" t="s">
        <v>2100</v>
      </c>
      <c r="F574" t="s">
        <v>16</v>
      </c>
      <c r="G574">
        <v>2014</v>
      </c>
      <c r="H574" s="1">
        <v>43061</v>
      </c>
      <c r="I574" t="s">
        <v>2101</v>
      </c>
      <c r="J574" t="s">
        <v>18</v>
      </c>
      <c r="K574" t="s">
        <v>19</v>
      </c>
      <c r="L574" t="s">
        <v>2102</v>
      </c>
    </row>
    <row r="575" spans="1:12" x14ac:dyDescent="0.25">
      <c r="A575" t="s">
        <v>13</v>
      </c>
      <c r="B575" t="str">
        <f>"9780071604710"</f>
        <v>9780071604710</v>
      </c>
      <c r="C575" t="s">
        <v>2103</v>
      </c>
      <c r="E575" t="s">
        <v>2104</v>
      </c>
      <c r="F575" t="s">
        <v>16</v>
      </c>
      <c r="G575">
        <v>2010</v>
      </c>
      <c r="H575" s="1">
        <v>40909</v>
      </c>
      <c r="K575" t="s">
        <v>247</v>
      </c>
      <c r="L575" t="s">
        <v>2105</v>
      </c>
    </row>
    <row r="576" spans="1:12" x14ac:dyDescent="0.25">
      <c r="A576" t="s">
        <v>13</v>
      </c>
      <c r="B576" t="str">
        <f>"9780071798327"</f>
        <v>9780071798327</v>
      </c>
      <c r="C576" t="s">
        <v>2106</v>
      </c>
      <c r="E576" t="s">
        <v>1485</v>
      </c>
      <c r="F576" t="s">
        <v>16</v>
      </c>
      <c r="G576">
        <v>2014</v>
      </c>
      <c r="H576" s="1">
        <v>41816</v>
      </c>
      <c r="K576" t="s">
        <v>247</v>
      </c>
      <c r="L576" t="s">
        <v>2107</v>
      </c>
    </row>
    <row r="577" spans="1:12" x14ac:dyDescent="0.25">
      <c r="A577" t="s">
        <v>13</v>
      </c>
      <c r="B577" t="str">
        <f>"9781260143324"</f>
        <v>9781260143324</v>
      </c>
      <c r="C577" t="s">
        <v>2108</v>
      </c>
      <c r="E577" t="s">
        <v>2109</v>
      </c>
      <c r="F577" t="s">
        <v>16</v>
      </c>
      <c r="G577">
        <v>2019</v>
      </c>
      <c r="H577" s="1">
        <v>43584</v>
      </c>
      <c r="I577" t="s">
        <v>2110</v>
      </c>
      <c r="J577" t="s">
        <v>69</v>
      </c>
      <c r="K577" t="s">
        <v>19</v>
      </c>
      <c r="L577" t="s">
        <v>2111</v>
      </c>
    </row>
    <row r="578" spans="1:12" x14ac:dyDescent="0.25">
      <c r="A578" t="s">
        <v>13</v>
      </c>
      <c r="B578" t="str">
        <f>"9780071831451"</f>
        <v>9780071831451</v>
      </c>
      <c r="C578" t="s">
        <v>2112</v>
      </c>
      <c r="E578" t="s">
        <v>2113</v>
      </c>
      <c r="F578" t="s">
        <v>16</v>
      </c>
      <c r="G578">
        <v>2014</v>
      </c>
      <c r="H578" s="1">
        <v>41696</v>
      </c>
      <c r="I578" t="s">
        <v>542</v>
      </c>
      <c r="J578" t="s">
        <v>74</v>
      </c>
      <c r="K578" t="s">
        <v>19</v>
      </c>
      <c r="L578" t="s">
        <v>2114</v>
      </c>
    </row>
    <row r="579" spans="1:12" x14ac:dyDescent="0.25">
      <c r="A579" t="s">
        <v>13</v>
      </c>
      <c r="B579" t="str">
        <f>"9781260459241"</f>
        <v>9781260459241</v>
      </c>
      <c r="C579" t="s">
        <v>2115</v>
      </c>
      <c r="E579" t="s">
        <v>2116</v>
      </c>
      <c r="F579" t="s">
        <v>16</v>
      </c>
      <c r="G579">
        <v>2020</v>
      </c>
      <c r="H579" s="1">
        <v>44036</v>
      </c>
      <c r="I579" t="s">
        <v>2117</v>
      </c>
      <c r="J579" t="s">
        <v>363</v>
      </c>
      <c r="K579" t="s">
        <v>19</v>
      </c>
      <c r="L579" t="s">
        <v>2118</v>
      </c>
    </row>
    <row r="580" spans="1:12" x14ac:dyDescent="0.25">
      <c r="A580" t="s">
        <v>13</v>
      </c>
      <c r="B580" t="str">
        <f>"9780071411806"</f>
        <v>9780071411806</v>
      </c>
      <c r="C580" t="s">
        <v>2119</v>
      </c>
      <c r="E580" t="s">
        <v>202</v>
      </c>
      <c r="F580" t="s">
        <v>16</v>
      </c>
      <c r="G580">
        <v>2003</v>
      </c>
      <c r="H580" s="1">
        <v>40909</v>
      </c>
      <c r="K580" t="s">
        <v>247</v>
      </c>
      <c r="L580" t="s">
        <v>2120</v>
      </c>
    </row>
    <row r="581" spans="1:12" x14ac:dyDescent="0.25">
      <c r="A581" t="s">
        <v>13</v>
      </c>
      <c r="B581" t="str">
        <f>"9780071815369"</f>
        <v>9780071815369</v>
      </c>
      <c r="C581" t="s">
        <v>2121</v>
      </c>
      <c r="E581" t="s">
        <v>2122</v>
      </c>
      <c r="F581" t="s">
        <v>16</v>
      </c>
      <c r="G581">
        <v>2014</v>
      </c>
      <c r="H581" s="1">
        <v>41879</v>
      </c>
      <c r="I581" t="s">
        <v>1740</v>
      </c>
      <c r="J581" t="s">
        <v>859</v>
      </c>
      <c r="K581" t="s">
        <v>19</v>
      </c>
      <c r="L581" t="s">
        <v>2123</v>
      </c>
    </row>
    <row r="582" spans="1:12" x14ac:dyDescent="0.25">
      <c r="A582" t="s">
        <v>13</v>
      </c>
      <c r="B582" t="str">
        <f>"9780071833479"</f>
        <v>9780071833479</v>
      </c>
      <c r="C582" t="s">
        <v>2124</v>
      </c>
      <c r="E582" t="s">
        <v>1678</v>
      </c>
      <c r="F582" t="s">
        <v>16</v>
      </c>
      <c r="G582">
        <v>2015</v>
      </c>
      <c r="H582" s="1">
        <v>42077</v>
      </c>
      <c r="I582" t="s">
        <v>2037</v>
      </c>
      <c r="J582" t="s">
        <v>44</v>
      </c>
      <c r="K582" t="s">
        <v>19</v>
      </c>
      <c r="L582" t="s">
        <v>2125</v>
      </c>
    </row>
    <row r="583" spans="1:12" x14ac:dyDescent="0.25">
      <c r="A583" t="s">
        <v>13</v>
      </c>
      <c r="B583" t="str">
        <f>"9781260115925"</f>
        <v>9781260115925</v>
      </c>
      <c r="C583" t="s">
        <v>2126</v>
      </c>
      <c r="E583" t="s">
        <v>2127</v>
      </c>
      <c r="F583" t="s">
        <v>16</v>
      </c>
      <c r="G583">
        <v>2019</v>
      </c>
      <c r="H583" s="1">
        <v>43732</v>
      </c>
      <c r="I583" t="s">
        <v>470</v>
      </c>
      <c r="J583" t="s">
        <v>120</v>
      </c>
      <c r="K583" t="s">
        <v>19</v>
      </c>
      <c r="L583" t="s">
        <v>2128</v>
      </c>
    </row>
    <row r="584" spans="1:12" x14ac:dyDescent="0.25">
      <c r="A584" t="s">
        <v>13</v>
      </c>
      <c r="B584" t="str">
        <f>"9780071432207"</f>
        <v>9780071432207</v>
      </c>
      <c r="C584" t="s">
        <v>2129</v>
      </c>
      <c r="E584" t="s">
        <v>2130</v>
      </c>
      <c r="F584" t="s">
        <v>16</v>
      </c>
      <c r="G584">
        <v>2005</v>
      </c>
      <c r="H584" s="1">
        <v>41431</v>
      </c>
      <c r="K584" t="s">
        <v>247</v>
      </c>
      <c r="L584" t="s">
        <v>2131</v>
      </c>
    </row>
    <row r="585" spans="1:12" x14ac:dyDescent="0.25">
      <c r="A585" t="s">
        <v>13</v>
      </c>
      <c r="B585" t="str">
        <f>"9780071468794"</f>
        <v>9780071468794</v>
      </c>
      <c r="C585" t="s">
        <v>2132</v>
      </c>
      <c r="E585" t="s">
        <v>2133</v>
      </c>
      <c r="F585" t="s">
        <v>16</v>
      </c>
      <c r="G585">
        <v>2006</v>
      </c>
      <c r="H585" s="1">
        <v>40909</v>
      </c>
      <c r="K585" t="s">
        <v>247</v>
      </c>
      <c r="L585" t="s">
        <v>2134</v>
      </c>
    </row>
    <row r="586" spans="1:12" x14ac:dyDescent="0.25">
      <c r="A586" t="s">
        <v>13</v>
      </c>
      <c r="B586" t="str">
        <f>"9780071830454"</f>
        <v>9780071830454</v>
      </c>
      <c r="C586" t="s">
        <v>2135</v>
      </c>
      <c r="E586" t="s">
        <v>2136</v>
      </c>
      <c r="F586" t="s">
        <v>16</v>
      </c>
      <c r="G586">
        <v>2014</v>
      </c>
      <c r="H586" s="1">
        <v>41696</v>
      </c>
      <c r="K586" t="s">
        <v>247</v>
      </c>
      <c r="L586" t="s">
        <v>2137</v>
      </c>
    </row>
    <row r="587" spans="1:12" x14ac:dyDescent="0.25">
      <c r="A587" t="s">
        <v>13</v>
      </c>
      <c r="B587" t="str">
        <f>"9780071785143"</f>
        <v>9780071785143</v>
      </c>
      <c r="C587" t="s">
        <v>2138</v>
      </c>
      <c r="E587" t="s">
        <v>192</v>
      </c>
      <c r="F587" t="s">
        <v>16</v>
      </c>
      <c r="G587">
        <v>2013</v>
      </c>
      <c r="H587" s="1">
        <v>42333</v>
      </c>
      <c r="I587" t="s">
        <v>2139</v>
      </c>
      <c r="J587" t="s">
        <v>2140</v>
      </c>
      <c r="K587" t="s">
        <v>19</v>
      </c>
      <c r="L587" t="s">
        <v>2141</v>
      </c>
    </row>
    <row r="588" spans="1:12" x14ac:dyDescent="0.25">
      <c r="A588" t="s">
        <v>13</v>
      </c>
      <c r="B588" t="str">
        <f>"9780071742580"</f>
        <v>9780071742580</v>
      </c>
      <c r="C588" t="s">
        <v>2142</v>
      </c>
      <c r="E588" t="s">
        <v>2143</v>
      </c>
      <c r="F588" t="s">
        <v>16</v>
      </c>
      <c r="G588">
        <v>2012</v>
      </c>
      <c r="H588" s="1">
        <v>41851</v>
      </c>
      <c r="K588" t="s">
        <v>247</v>
      </c>
      <c r="L588" t="s">
        <v>2144</v>
      </c>
    </row>
    <row r="589" spans="1:12" x14ac:dyDescent="0.25">
      <c r="A589" t="s">
        <v>13</v>
      </c>
      <c r="B589" t="str">
        <f>"9780071663588"</f>
        <v>9780071663588</v>
      </c>
      <c r="C589" t="s">
        <v>2145</v>
      </c>
      <c r="E589" t="s">
        <v>458</v>
      </c>
      <c r="F589" t="s">
        <v>16</v>
      </c>
      <c r="G589">
        <v>2010</v>
      </c>
      <c r="H589" s="1">
        <v>40909</v>
      </c>
      <c r="K589" t="s">
        <v>247</v>
      </c>
      <c r="L589" t="s">
        <v>2146</v>
      </c>
    </row>
    <row r="590" spans="1:12" x14ac:dyDescent="0.25">
      <c r="A590" t="s">
        <v>13</v>
      </c>
      <c r="B590" t="str">
        <f>"9781259644900"</f>
        <v>9781259644900</v>
      </c>
      <c r="C590" t="s">
        <v>2147</v>
      </c>
      <c r="E590" t="s">
        <v>2148</v>
      </c>
      <c r="F590" t="s">
        <v>16</v>
      </c>
      <c r="G590">
        <v>2016</v>
      </c>
      <c r="H590" s="1">
        <v>45191</v>
      </c>
      <c r="I590" t="s">
        <v>939</v>
      </c>
      <c r="J590" t="s">
        <v>241</v>
      </c>
      <c r="K590" t="s">
        <v>19</v>
      </c>
      <c r="L590" t="s">
        <v>2149</v>
      </c>
    </row>
    <row r="591" spans="1:12" x14ac:dyDescent="0.25">
      <c r="A591" t="s">
        <v>13</v>
      </c>
      <c r="B591" t="str">
        <f>"9780070718654"</f>
        <v>9780070718654</v>
      </c>
      <c r="C591" t="s">
        <v>2150</v>
      </c>
      <c r="E591" t="s">
        <v>2151</v>
      </c>
      <c r="F591" t="s">
        <v>16</v>
      </c>
      <c r="G591">
        <v>1999</v>
      </c>
      <c r="H591" s="1">
        <v>41879</v>
      </c>
      <c r="K591" t="s">
        <v>247</v>
      </c>
      <c r="L591" t="s">
        <v>2152</v>
      </c>
    </row>
    <row r="592" spans="1:12" x14ac:dyDescent="0.25">
      <c r="A592" t="s">
        <v>13</v>
      </c>
      <c r="B592" t="str">
        <f>"9780071753791"</f>
        <v>9780071753791</v>
      </c>
      <c r="C592" t="s">
        <v>2153</v>
      </c>
      <c r="E592" t="s">
        <v>733</v>
      </c>
      <c r="F592" t="s">
        <v>16</v>
      </c>
      <c r="G592">
        <v>2011</v>
      </c>
      <c r="H592" s="1">
        <v>40909</v>
      </c>
      <c r="I592" t="s">
        <v>2154</v>
      </c>
      <c r="J592" t="s">
        <v>2140</v>
      </c>
      <c r="K592" t="s">
        <v>19</v>
      </c>
      <c r="L592" t="s">
        <v>2155</v>
      </c>
    </row>
    <row r="593" spans="1:12" x14ac:dyDescent="0.25">
      <c r="A593" t="s">
        <v>13</v>
      </c>
      <c r="B593" t="str">
        <f>"9781260457919"</f>
        <v>9781260457919</v>
      </c>
      <c r="C593" t="s">
        <v>2156</v>
      </c>
      <c r="E593" t="s">
        <v>742</v>
      </c>
      <c r="F593" t="s">
        <v>16</v>
      </c>
      <c r="G593">
        <v>2021</v>
      </c>
      <c r="H593" s="1">
        <v>44334</v>
      </c>
      <c r="I593" t="s">
        <v>119</v>
      </c>
      <c r="J593" t="s">
        <v>120</v>
      </c>
      <c r="K593" t="s">
        <v>19</v>
      </c>
      <c r="L593" t="s">
        <v>2157</v>
      </c>
    </row>
    <row r="594" spans="1:12" x14ac:dyDescent="0.25">
      <c r="A594" t="s">
        <v>13</v>
      </c>
      <c r="B594" t="str">
        <f>"9780071837590"</f>
        <v>9780071837590</v>
      </c>
      <c r="C594" t="s">
        <v>2158</v>
      </c>
      <c r="E594" t="s">
        <v>2159</v>
      </c>
      <c r="F594" t="s">
        <v>16</v>
      </c>
      <c r="G594">
        <v>2016</v>
      </c>
      <c r="H594" s="1">
        <v>42612</v>
      </c>
      <c r="K594" t="s">
        <v>247</v>
      </c>
      <c r="L594" t="s">
        <v>2160</v>
      </c>
    </row>
    <row r="595" spans="1:12" x14ac:dyDescent="0.25">
      <c r="A595" t="s">
        <v>13</v>
      </c>
      <c r="B595" t="str">
        <f>"9781260135237"</f>
        <v>9781260135237</v>
      </c>
      <c r="C595" t="s">
        <v>2161</v>
      </c>
      <c r="E595" t="s">
        <v>1496</v>
      </c>
      <c r="F595" t="s">
        <v>16</v>
      </c>
      <c r="G595">
        <v>2019</v>
      </c>
      <c r="H595" s="1">
        <v>43972</v>
      </c>
      <c r="I595" t="s">
        <v>2162</v>
      </c>
      <c r="J595" t="s">
        <v>538</v>
      </c>
      <c r="K595" t="s">
        <v>19</v>
      </c>
      <c r="L595" t="s">
        <v>2163</v>
      </c>
    </row>
    <row r="596" spans="1:12" x14ac:dyDescent="0.25">
      <c r="A596" t="s">
        <v>13</v>
      </c>
      <c r="B596" t="str">
        <f>"9780071813082"</f>
        <v>9780071813082</v>
      </c>
      <c r="C596" t="s">
        <v>2164</v>
      </c>
      <c r="E596" t="s">
        <v>2165</v>
      </c>
      <c r="F596" t="s">
        <v>16</v>
      </c>
      <c r="G596">
        <v>2013</v>
      </c>
      <c r="H596" s="1">
        <v>41912</v>
      </c>
      <c r="I596" t="s">
        <v>484</v>
      </c>
      <c r="J596" t="s">
        <v>39</v>
      </c>
      <c r="K596" t="s">
        <v>19</v>
      </c>
      <c r="L596" t="s">
        <v>2166</v>
      </c>
    </row>
    <row r="597" spans="1:12" x14ac:dyDescent="0.25">
      <c r="A597" t="s">
        <v>13</v>
      </c>
      <c r="B597" t="str">
        <f>"9780071363273"</f>
        <v>9780071363273</v>
      </c>
      <c r="C597" t="s">
        <v>2167</v>
      </c>
      <c r="E597" t="s">
        <v>733</v>
      </c>
      <c r="F597" t="s">
        <v>16</v>
      </c>
      <c r="G597">
        <v>2001</v>
      </c>
      <c r="H597" s="1">
        <v>40909</v>
      </c>
      <c r="K597" t="s">
        <v>247</v>
      </c>
      <c r="L597" t="s">
        <v>2168</v>
      </c>
    </row>
    <row r="598" spans="1:12" x14ac:dyDescent="0.25">
      <c r="A598" t="s">
        <v>13</v>
      </c>
      <c r="B598" t="str">
        <f>"9780071609098"</f>
        <v>9780071609098</v>
      </c>
      <c r="C598" t="s">
        <v>2169</v>
      </c>
      <c r="E598" t="s">
        <v>2170</v>
      </c>
      <c r="F598" t="s">
        <v>16</v>
      </c>
      <c r="G598">
        <v>2010</v>
      </c>
      <c r="H598" s="1">
        <v>40909</v>
      </c>
      <c r="K598" t="s">
        <v>247</v>
      </c>
      <c r="L598" t="s">
        <v>2171</v>
      </c>
    </row>
    <row r="599" spans="1:12" x14ac:dyDescent="0.25">
      <c r="A599" t="s">
        <v>13</v>
      </c>
      <c r="B599" t="str">
        <f>"9780071826792"</f>
        <v>9780071826792</v>
      </c>
      <c r="C599" t="s">
        <v>2172</v>
      </c>
      <c r="E599" t="s">
        <v>2173</v>
      </c>
      <c r="F599" t="s">
        <v>16</v>
      </c>
      <c r="G599">
        <v>2014</v>
      </c>
      <c r="H599" s="1">
        <v>42877</v>
      </c>
      <c r="K599" t="s">
        <v>247</v>
      </c>
      <c r="L599" t="s">
        <v>2174</v>
      </c>
    </row>
    <row r="600" spans="1:12" x14ac:dyDescent="0.25">
      <c r="A600" t="s">
        <v>13</v>
      </c>
      <c r="B600" t="str">
        <f>"9780071787727"</f>
        <v>9780071787727</v>
      </c>
      <c r="C600" t="s">
        <v>2175</v>
      </c>
      <c r="E600" t="s">
        <v>2176</v>
      </c>
      <c r="F600" t="s">
        <v>16</v>
      </c>
      <c r="G600">
        <v>2012</v>
      </c>
      <c r="H600" s="1">
        <v>41331</v>
      </c>
      <c r="K600" t="s">
        <v>247</v>
      </c>
      <c r="L600" t="s">
        <v>2177</v>
      </c>
    </row>
    <row r="601" spans="1:12" x14ac:dyDescent="0.25">
      <c r="A601" t="s">
        <v>13</v>
      </c>
      <c r="B601" t="str">
        <f>"9780071755672"</f>
        <v>9780071755672</v>
      </c>
      <c r="C601" t="s">
        <v>2178</v>
      </c>
      <c r="E601" t="s">
        <v>42</v>
      </c>
      <c r="F601" t="s">
        <v>16</v>
      </c>
      <c r="G601">
        <v>2011</v>
      </c>
      <c r="H601" s="1">
        <v>42077</v>
      </c>
      <c r="I601" t="s">
        <v>43</v>
      </c>
      <c r="J601" t="s">
        <v>44</v>
      </c>
      <c r="K601" t="s">
        <v>19</v>
      </c>
      <c r="L601" t="s">
        <v>2179</v>
      </c>
    </row>
    <row r="602" spans="1:12" x14ac:dyDescent="0.25">
      <c r="A602" t="s">
        <v>13</v>
      </c>
      <c r="B602" t="str">
        <f>"9780071483001"</f>
        <v>9780071483001</v>
      </c>
      <c r="C602" t="s">
        <v>2180</v>
      </c>
      <c r="E602" t="s">
        <v>2181</v>
      </c>
      <c r="F602" t="s">
        <v>16</v>
      </c>
      <c r="G602">
        <v>2007</v>
      </c>
      <c r="H602" s="1">
        <v>40909</v>
      </c>
      <c r="K602" t="s">
        <v>247</v>
      </c>
      <c r="L602" t="s">
        <v>2182</v>
      </c>
    </row>
    <row r="603" spans="1:12" x14ac:dyDescent="0.25">
      <c r="A603" t="s">
        <v>13</v>
      </c>
      <c r="B603" t="str">
        <f>"9780071635196"</f>
        <v>9780071635196</v>
      </c>
      <c r="C603" t="s">
        <v>2183</v>
      </c>
      <c r="E603" t="s">
        <v>2184</v>
      </c>
      <c r="F603" t="s">
        <v>16</v>
      </c>
      <c r="G603">
        <v>2010</v>
      </c>
      <c r="H603" s="1">
        <v>40909</v>
      </c>
      <c r="K603" t="s">
        <v>247</v>
      </c>
      <c r="L603" t="s">
        <v>2185</v>
      </c>
    </row>
    <row r="604" spans="1:12" x14ac:dyDescent="0.25">
      <c r="A604" t="s">
        <v>13</v>
      </c>
      <c r="B604" t="str">
        <f>"9781260456523"</f>
        <v>9781260456523</v>
      </c>
      <c r="C604" t="s">
        <v>2186</v>
      </c>
      <c r="E604" t="s">
        <v>758</v>
      </c>
      <c r="F604" t="s">
        <v>16</v>
      </c>
      <c r="G604">
        <v>2020</v>
      </c>
      <c r="H604" s="1">
        <v>43857</v>
      </c>
      <c r="I604" t="s">
        <v>2187</v>
      </c>
      <c r="J604" t="s">
        <v>54</v>
      </c>
      <c r="K604" t="s">
        <v>19</v>
      </c>
      <c r="L604" t="s">
        <v>2188</v>
      </c>
    </row>
    <row r="605" spans="1:12" x14ac:dyDescent="0.25">
      <c r="A605" t="s">
        <v>13</v>
      </c>
      <c r="B605" t="str">
        <f>"9780071820684"</f>
        <v>9780071820684</v>
      </c>
      <c r="C605" t="s">
        <v>2189</v>
      </c>
      <c r="E605" t="s">
        <v>2190</v>
      </c>
      <c r="F605" t="s">
        <v>16</v>
      </c>
      <c r="G605">
        <v>2014</v>
      </c>
      <c r="H605" s="1">
        <v>42943</v>
      </c>
      <c r="I605" t="s">
        <v>2191</v>
      </c>
      <c r="J605" t="s">
        <v>1430</v>
      </c>
      <c r="K605" t="s">
        <v>19</v>
      </c>
      <c r="L605" t="s">
        <v>2192</v>
      </c>
    </row>
    <row r="606" spans="1:12" x14ac:dyDescent="0.25">
      <c r="A606" t="s">
        <v>13</v>
      </c>
      <c r="B606" t="str">
        <f>"9781259643835"</f>
        <v>9781259643835</v>
      </c>
      <c r="C606" t="s">
        <v>2193</v>
      </c>
      <c r="E606" t="s">
        <v>2194</v>
      </c>
      <c r="F606" t="s">
        <v>16</v>
      </c>
      <c r="G606">
        <v>2017</v>
      </c>
      <c r="H606" s="1">
        <v>42877</v>
      </c>
      <c r="I606" t="s">
        <v>362</v>
      </c>
      <c r="J606" t="s">
        <v>363</v>
      </c>
      <c r="K606" t="s">
        <v>19</v>
      </c>
      <c r="L606" t="s">
        <v>2195</v>
      </c>
    </row>
    <row r="607" spans="1:12" x14ac:dyDescent="0.25">
      <c r="A607" t="s">
        <v>13</v>
      </c>
      <c r="B607" t="str">
        <f>"9781259859786"</f>
        <v>9781259859786</v>
      </c>
      <c r="C607" t="s">
        <v>2196</v>
      </c>
      <c r="E607" t="s">
        <v>1183</v>
      </c>
      <c r="F607" t="s">
        <v>16</v>
      </c>
      <c r="G607">
        <v>2017</v>
      </c>
      <c r="H607" s="1">
        <v>42977</v>
      </c>
      <c r="I607" t="s">
        <v>2197</v>
      </c>
      <c r="J607" t="s">
        <v>2198</v>
      </c>
      <c r="K607" t="s">
        <v>19</v>
      </c>
      <c r="L607" t="s">
        <v>2199</v>
      </c>
    </row>
    <row r="608" spans="1:12" x14ac:dyDescent="0.25">
      <c r="A608" t="s">
        <v>13</v>
      </c>
      <c r="B608" t="str">
        <f>"9780071543675"</f>
        <v>9780071543675</v>
      </c>
      <c r="C608" t="s">
        <v>2200</v>
      </c>
      <c r="E608" t="s">
        <v>458</v>
      </c>
      <c r="F608" t="s">
        <v>16</v>
      </c>
      <c r="G608">
        <v>2008</v>
      </c>
      <c r="H608" s="1">
        <v>40909</v>
      </c>
      <c r="K608" t="s">
        <v>247</v>
      </c>
      <c r="L608" t="s">
        <v>2201</v>
      </c>
    </row>
    <row r="609" spans="1:12" x14ac:dyDescent="0.25">
      <c r="A609" t="s">
        <v>13</v>
      </c>
      <c r="B609" t="str">
        <f>"9780071767972"</f>
        <v>9780071767972</v>
      </c>
      <c r="C609" t="s">
        <v>2202</v>
      </c>
      <c r="E609" t="s">
        <v>2203</v>
      </c>
      <c r="F609" t="s">
        <v>16</v>
      </c>
      <c r="G609">
        <v>2012</v>
      </c>
      <c r="H609" s="1">
        <v>41227</v>
      </c>
      <c r="I609" t="s">
        <v>231</v>
      </c>
      <c r="J609" t="s">
        <v>232</v>
      </c>
      <c r="K609" t="s">
        <v>19</v>
      </c>
      <c r="L609" t="s">
        <v>2204</v>
      </c>
    </row>
    <row r="610" spans="1:12" x14ac:dyDescent="0.25">
      <c r="A610" t="s">
        <v>13</v>
      </c>
      <c r="B610" t="str">
        <f>"9780071835466"</f>
        <v>9780071835466</v>
      </c>
      <c r="C610" t="s">
        <v>2205</v>
      </c>
      <c r="E610" t="s">
        <v>2206</v>
      </c>
      <c r="F610" t="s">
        <v>16</v>
      </c>
      <c r="G610">
        <v>2015</v>
      </c>
      <c r="H610" s="1">
        <v>42122</v>
      </c>
      <c r="I610" t="s">
        <v>2207</v>
      </c>
      <c r="J610" t="s">
        <v>439</v>
      </c>
      <c r="K610" t="s">
        <v>19</v>
      </c>
      <c r="L610" t="s">
        <v>2208</v>
      </c>
    </row>
    <row r="611" spans="1:12" x14ac:dyDescent="0.25">
      <c r="A611" t="s">
        <v>13</v>
      </c>
      <c r="B611" t="str">
        <f>"9780071836777"</f>
        <v>9780071836777</v>
      </c>
      <c r="C611" t="s">
        <v>2209</v>
      </c>
      <c r="E611" t="s">
        <v>2210</v>
      </c>
      <c r="F611" t="s">
        <v>16</v>
      </c>
      <c r="G611">
        <v>2015</v>
      </c>
      <c r="H611" s="1">
        <v>42244</v>
      </c>
      <c r="I611" t="s">
        <v>115</v>
      </c>
      <c r="J611" t="s">
        <v>29</v>
      </c>
      <c r="K611" t="s">
        <v>19</v>
      </c>
      <c r="L611" t="s">
        <v>2211</v>
      </c>
    </row>
    <row r="612" spans="1:12" x14ac:dyDescent="0.25">
      <c r="A612" t="s">
        <v>13</v>
      </c>
      <c r="B612" t="str">
        <f>"9781259644344"</f>
        <v>9781259644344</v>
      </c>
      <c r="C612" t="s">
        <v>2212</v>
      </c>
      <c r="E612" t="s">
        <v>2213</v>
      </c>
      <c r="F612" t="s">
        <v>16</v>
      </c>
      <c r="G612">
        <v>2016</v>
      </c>
      <c r="H612" s="1">
        <v>42695</v>
      </c>
      <c r="I612" t="s">
        <v>2214</v>
      </c>
      <c r="J612" t="s">
        <v>2215</v>
      </c>
      <c r="K612" t="s">
        <v>19</v>
      </c>
      <c r="L612" t="s">
        <v>2216</v>
      </c>
    </row>
    <row r="613" spans="1:12" x14ac:dyDescent="0.25">
      <c r="A613" t="s">
        <v>13</v>
      </c>
      <c r="B613" t="str">
        <f>"9781260120783"</f>
        <v>9781260120783</v>
      </c>
      <c r="C613" t="s">
        <v>2217</v>
      </c>
      <c r="E613" t="s">
        <v>2218</v>
      </c>
      <c r="F613" t="s">
        <v>16</v>
      </c>
      <c r="G613">
        <v>2019</v>
      </c>
      <c r="H613" s="1">
        <v>43584</v>
      </c>
      <c r="I613" t="s">
        <v>1633</v>
      </c>
      <c r="J613" t="s">
        <v>1634</v>
      </c>
      <c r="K613" t="s">
        <v>19</v>
      </c>
      <c r="L613" t="s">
        <v>2219</v>
      </c>
    </row>
    <row r="614" spans="1:12" x14ac:dyDescent="0.25">
      <c r="A614" t="s">
        <v>13</v>
      </c>
      <c r="B614" t="str">
        <f>"9780070704459"</f>
        <v>9780070704459</v>
      </c>
      <c r="C614" t="s">
        <v>2220</v>
      </c>
      <c r="E614" t="s">
        <v>2221</v>
      </c>
      <c r="F614" t="s">
        <v>16</v>
      </c>
      <c r="G614">
        <v>2012</v>
      </c>
      <c r="H614" s="1">
        <v>42122</v>
      </c>
      <c r="K614" t="s">
        <v>247</v>
      </c>
      <c r="L614" t="s">
        <v>2222</v>
      </c>
    </row>
    <row r="615" spans="1:12" x14ac:dyDescent="0.25">
      <c r="A615" t="s">
        <v>13</v>
      </c>
      <c r="B615" t="str">
        <f>"9780071775847"</f>
        <v>9780071775847</v>
      </c>
      <c r="C615" t="s">
        <v>2223</v>
      </c>
      <c r="E615" t="s">
        <v>2224</v>
      </c>
      <c r="F615" t="s">
        <v>16</v>
      </c>
      <c r="G615">
        <v>2013</v>
      </c>
      <c r="H615" s="1">
        <v>42915</v>
      </c>
      <c r="I615" t="s">
        <v>2110</v>
      </c>
      <c r="J615" t="s">
        <v>69</v>
      </c>
      <c r="K615" t="s">
        <v>19</v>
      </c>
      <c r="L615" t="s">
        <v>2225</v>
      </c>
    </row>
    <row r="616" spans="1:12" x14ac:dyDescent="0.25">
      <c r="A616" t="s">
        <v>13</v>
      </c>
      <c r="B616" t="str">
        <f>"9780071799928"</f>
        <v>9780071799928</v>
      </c>
      <c r="C616" t="s">
        <v>2226</v>
      </c>
      <c r="E616" t="s">
        <v>2227</v>
      </c>
      <c r="F616" t="s">
        <v>16</v>
      </c>
      <c r="G616">
        <v>2014</v>
      </c>
      <c r="H616" s="1">
        <v>41999</v>
      </c>
      <c r="I616" t="s">
        <v>1010</v>
      </c>
      <c r="J616" t="s">
        <v>818</v>
      </c>
      <c r="K616" t="s">
        <v>19</v>
      </c>
      <c r="L616" t="s">
        <v>2228</v>
      </c>
    </row>
    <row r="617" spans="1:12" x14ac:dyDescent="0.25">
      <c r="A617" t="s">
        <v>13</v>
      </c>
      <c r="B617" t="str">
        <f>"9780071819909"</f>
        <v>9780071819909</v>
      </c>
      <c r="C617" t="s">
        <v>2229</v>
      </c>
      <c r="E617" t="s">
        <v>2230</v>
      </c>
      <c r="F617" t="s">
        <v>16</v>
      </c>
      <c r="G617">
        <v>2014</v>
      </c>
      <c r="H617" s="1">
        <v>41912</v>
      </c>
      <c r="I617" t="s">
        <v>2231</v>
      </c>
      <c r="J617" t="s">
        <v>2232</v>
      </c>
      <c r="K617" t="s">
        <v>19</v>
      </c>
      <c r="L617" t="s">
        <v>2233</v>
      </c>
    </row>
    <row r="618" spans="1:12" x14ac:dyDescent="0.25">
      <c r="A618" t="s">
        <v>13</v>
      </c>
      <c r="B618" t="str">
        <f>"9781259588501"</f>
        <v>9781259588501</v>
      </c>
      <c r="C618" t="s">
        <v>2234</v>
      </c>
      <c r="E618" t="s">
        <v>2235</v>
      </c>
      <c r="F618" t="s">
        <v>16</v>
      </c>
      <c r="G618">
        <v>2018</v>
      </c>
      <c r="H618" s="1">
        <v>42787</v>
      </c>
      <c r="I618" t="s">
        <v>1172</v>
      </c>
      <c r="J618" t="s">
        <v>1172</v>
      </c>
      <c r="K618" t="s">
        <v>19</v>
      </c>
      <c r="L618" t="s">
        <v>2236</v>
      </c>
    </row>
    <row r="619" spans="1:12" x14ac:dyDescent="0.25">
      <c r="A619" t="s">
        <v>13</v>
      </c>
      <c r="B619" t="str">
        <f>"9780071364737"</f>
        <v>9780071364737</v>
      </c>
      <c r="C619" t="s">
        <v>2237</v>
      </c>
      <c r="E619" t="s">
        <v>2238</v>
      </c>
      <c r="F619" t="s">
        <v>16</v>
      </c>
      <c r="G619">
        <v>2004</v>
      </c>
      <c r="H619" s="1">
        <v>40909</v>
      </c>
      <c r="K619" t="s">
        <v>247</v>
      </c>
      <c r="L619" t="s">
        <v>2239</v>
      </c>
    </row>
    <row r="620" spans="1:12" x14ac:dyDescent="0.25">
      <c r="A620" t="s">
        <v>13</v>
      </c>
      <c r="B620" t="str">
        <f>"9780071608930"</f>
        <v>9780071608930</v>
      </c>
      <c r="C620" t="s">
        <v>2240</v>
      </c>
      <c r="E620" t="s">
        <v>2241</v>
      </c>
      <c r="F620" t="s">
        <v>16</v>
      </c>
      <c r="G620">
        <v>2009</v>
      </c>
      <c r="H620" s="1">
        <v>41227</v>
      </c>
      <c r="K620" t="s">
        <v>247</v>
      </c>
      <c r="L620" t="s">
        <v>2242</v>
      </c>
    </row>
    <row r="621" spans="1:12" x14ac:dyDescent="0.25">
      <c r="A621" t="s">
        <v>13</v>
      </c>
      <c r="B621" t="str">
        <f>"9780071625074"</f>
        <v>9780071625074</v>
      </c>
      <c r="C621" t="s">
        <v>2243</v>
      </c>
      <c r="E621" t="s">
        <v>2244</v>
      </c>
      <c r="F621" t="s">
        <v>16</v>
      </c>
      <c r="G621">
        <v>2010</v>
      </c>
      <c r="H621" s="1">
        <v>40909</v>
      </c>
      <c r="K621" t="s">
        <v>247</v>
      </c>
      <c r="L621" t="s">
        <v>2245</v>
      </c>
    </row>
    <row r="622" spans="1:12" x14ac:dyDescent="0.25">
      <c r="A622" t="s">
        <v>13</v>
      </c>
      <c r="B622" t="str">
        <f>"9780071761550"</f>
        <v>9780071761550</v>
      </c>
      <c r="C622" t="s">
        <v>2246</v>
      </c>
      <c r="E622" t="s">
        <v>2247</v>
      </c>
      <c r="F622" t="s">
        <v>16</v>
      </c>
      <c r="G622">
        <v>2012</v>
      </c>
      <c r="H622" s="1">
        <v>41191</v>
      </c>
      <c r="I622" t="s">
        <v>1541</v>
      </c>
      <c r="J622" t="s">
        <v>664</v>
      </c>
      <c r="K622" t="s">
        <v>19</v>
      </c>
      <c r="L622" t="s">
        <v>2248</v>
      </c>
    </row>
    <row r="623" spans="1:12" x14ac:dyDescent="0.25">
      <c r="A623" t="s">
        <v>13</v>
      </c>
      <c r="B623" t="str">
        <f>"9781260452792"</f>
        <v>9781260452792</v>
      </c>
      <c r="C623" t="s">
        <v>2249</v>
      </c>
      <c r="E623" t="s">
        <v>2250</v>
      </c>
      <c r="F623" t="s">
        <v>16</v>
      </c>
      <c r="G623">
        <v>2021</v>
      </c>
      <c r="H623" s="1">
        <v>44372</v>
      </c>
      <c r="I623" t="s">
        <v>2251</v>
      </c>
      <c r="J623" t="s">
        <v>74</v>
      </c>
      <c r="K623" t="s">
        <v>19</v>
      </c>
      <c r="L623" t="s">
        <v>2252</v>
      </c>
    </row>
    <row r="624" spans="1:12" x14ac:dyDescent="0.25">
      <c r="A624" t="s">
        <v>13</v>
      </c>
      <c r="B624" t="str">
        <f>"9781260116106"</f>
        <v>9781260116106</v>
      </c>
      <c r="C624" t="s">
        <v>2253</v>
      </c>
      <c r="E624" t="s">
        <v>2254</v>
      </c>
      <c r="F624" t="s">
        <v>16</v>
      </c>
      <c r="G624">
        <v>2018</v>
      </c>
      <c r="H624" s="1">
        <v>43280</v>
      </c>
      <c r="I624" t="s">
        <v>2255</v>
      </c>
      <c r="J624" t="s">
        <v>120</v>
      </c>
      <c r="K624" t="s">
        <v>19</v>
      </c>
      <c r="L624" t="s">
        <v>2256</v>
      </c>
    </row>
    <row r="625" spans="1:12" x14ac:dyDescent="0.25">
      <c r="A625" t="s">
        <v>13</v>
      </c>
      <c r="B625" t="str">
        <f>"9781260116458"</f>
        <v>9781260116458</v>
      </c>
      <c r="C625" t="s">
        <v>2257</v>
      </c>
      <c r="E625" t="s">
        <v>1724</v>
      </c>
      <c r="F625" t="s">
        <v>16</v>
      </c>
      <c r="G625">
        <v>2018</v>
      </c>
      <c r="H625" s="1">
        <v>42999</v>
      </c>
      <c r="K625" t="s">
        <v>247</v>
      </c>
      <c r="L625" t="s">
        <v>2258</v>
      </c>
    </row>
    <row r="626" spans="1:12" x14ac:dyDescent="0.25">
      <c r="A626" t="s">
        <v>13</v>
      </c>
      <c r="B626" t="str">
        <f>"9781259861468"</f>
        <v>9781259861468</v>
      </c>
      <c r="C626" t="s">
        <v>2259</v>
      </c>
      <c r="E626" t="s">
        <v>2260</v>
      </c>
      <c r="F626" t="s">
        <v>16</v>
      </c>
      <c r="G626">
        <v>2017</v>
      </c>
      <c r="H626" s="1">
        <v>42788</v>
      </c>
      <c r="I626" t="s">
        <v>43</v>
      </c>
      <c r="J626" t="s">
        <v>44</v>
      </c>
      <c r="K626" t="s">
        <v>19</v>
      </c>
      <c r="L626" t="s">
        <v>2261</v>
      </c>
    </row>
    <row r="627" spans="1:12" x14ac:dyDescent="0.25">
      <c r="A627" t="s">
        <v>13</v>
      </c>
      <c r="B627" t="str">
        <f>"9780071596992"</f>
        <v>9780071596992</v>
      </c>
      <c r="C627" t="s">
        <v>2262</v>
      </c>
      <c r="E627" t="s">
        <v>2263</v>
      </c>
      <c r="F627" t="s">
        <v>16</v>
      </c>
      <c r="G627">
        <v>2010</v>
      </c>
      <c r="H627" s="1">
        <v>40909</v>
      </c>
      <c r="K627" t="s">
        <v>247</v>
      </c>
      <c r="L627" t="s">
        <v>2264</v>
      </c>
    </row>
    <row r="628" spans="1:12" x14ac:dyDescent="0.25">
      <c r="A628" t="s">
        <v>13</v>
      </c>
      <c r="B628" t="str">
        <f>"9780071766265"</f>
        <v>9780071766265</v>
      </c>
      <c r="C628" t="s">
        <v>2265</v>
      </c>
      <c r="E628" t="s">
        <v>2266</v>
      </c>
      <c r="F628" t="s">
        <v>16</v>
      </c>
      <c r="G628">
        <v>2012</v>
      </c>
      <c r="H628" s="1">
        <v>41360</v>
      </c>
      <c r="I628" t="s">
        <v>2267</v>
      </c>
      <c r="J628" t="s">
        <v>859</v>
      </c>
      <c r="K628" t="s">
        <v>19</v>
      </c>
      <c r="L628" t="s">
        <v>2268</v>
      </c>
    </row>
    <row r="629" spans="1:12" x14ac:dyDescent="0.25">
      <c r="A629" t="s">
        <v>13</v>
      </c>
      <c r="B629" t="str">
        <f>"9780071603218"</f>
        <v>9780071603218</v>
      </c>
      <c r="C629" t="s">
        <v>2269</v>
      </c>
      <c r="E629" t="s">
        <v>2270</v>
      </c>
      <c r="F629" t="s">
        <v>16</v>
      </c>
      <c r="G629">
        <v>2010</v>
      </c>
      <c r="H629" s="1">
        <v>40909</v>
      </c>
      <c r="K629" t="s">
        <v>247</v>
      </c>
      <c r="L629" t="s">
        <v>2271</v>
      </c>
    </row>
    <row r="630" spans="1:12" x14ac:dyDescent="0.25">
      <c r="A630" t="s">
        <v>13</v>
      </c>
      <c r="B630" t="str">
        <f>"9780071380386"</f>
        <v>9780071380386</v>
      </c>
      <c r="C630" t="s">
        <v>2272</v>
      </c>
      <c r="E630" t="s">
        <v>2273</v>
      </c>
      <c r="F630" t="s">
        <v>16</v>
      </c>
      <c r="G630">
        <v>2002</v>
      </c>
      <c r="H630" s="1">
        <v>40909</v>
      </c>
      <c r="K630" t="s">
        <v>247</v>
      </c>
      <c r="L630" t="s">
        <v>2274</v>
      </c>
    </row>
    <row r="631" spans="1:12" x14ac:dyDescent="0.25">
      <c r="A631" t="s">
        <v>13</v>
      </c>
      <c r="B631" t="str">
        <f>"9780071638302"</f>
        <v>9780071638302</v>
      </c>
      <c r="C631" t="s">
        <v>2275</v>
      </c>
      <c r="E631" t="s">
        <v>2276</v>
      </c>
      <c r="F631" t="s">
        <v>16</v>
      </c>
      <c r="G631">
        <v>2010</v>
      </c>
      <c r="H631" s="1">
        <v>40909</v>
      </c>
      <c r="K631" t="s">
        <v>247</v>
      </c>
      <c r="L631" t="s">
        <v>2277</v>
      </c>
    </row>
    <row r="632" spans="1:12" x14ac:dyDescent="0.25">
      <c r="A632" t="s">
        <v>13</v>
      </c>
      <c r="B632" t="str">
        <f>"9780071375993"</f>
        <v>9780071375993</v>
      </c>
      <c r="C632" t="s">
        <v>2278</v>
      </c>
      <c r="E632" t="s">
        <v>2279</v>
      </c>
      <c r="F632" t="s">
        <v>16</v>
      </c>
      <c r="G632">
        <v>2002</v>
      </c>
      <c r="H632" s="1">
        <v>42122</v>
      </c>
      <c r="K632" t="s">
        <v>247</v>
      </c>
      <c r="L632" t="s">
        <v>2280</v>
      </c>
    </row>
    <row r="633" spans="1:12" x14ac:dyDescent="0.25">
      <c r="A633" t="s">
        <v>13</v>
      </c>
      <c r="B633" t="str">
        <f>"9780071482806"</f>
        <v>9780071482806</v>
      </c>
      <c r="C633" t="s">
        <v>2281</v>
      </c>
      <c r="E633" t="s">
        <v>2282</v>
      </c>
      <c r="F633" t="s">
        <v>16</v>
      </c>
      <c r="G633">
        <v>2007</v>
      </c>
      <c r="H633" s="1">
        <v>40909</v>
      </c>
      <c r="K633" t="s">
        <v>247</v>
      </c>
      <c r="L633" t="s">
        <v>2283</v>
      </c>
    </row>
    <row r="634" spans="1:12" x14ac:dyDescent="0.25">
      <c r="A634" t="s">
        <v>13</v>
      </c>
      <c r="B634" t="str">
        <f>"9781259641039"</f>
        <v>9781259641039</v>
      </c>
      <c r="C634" t="s">
        <v>2284</v>
      </c>
      <c r="E634" t="s">
        <v>2285</v>
      </c>
      <c r="F634" t="s">
        <v>16</v>
      </c>
      <c r="G634">
        <v>2017</v>
      </c>
      <c r="H634" s="1">
        <v>42851</v>
      </c>
      <c r="K634" t="s">
        <v>247</v>
      </c>
      <c r="L634" t="s">
        <v>2286</v>
      </c>
    </row>
    <row r="635" spans="1:12" x14ac:dyDescent="0.25">
      <c r="A635" t="s">
        <v>13</v>
      </c>
      <c r="B635" t="str">
        <f>"9780071772266"</f>
        <v>9780071772266</v>
      </c>
      <c r="C635" t="s">
        <v>2287</v>
      </c>
      <c r="E635" t="s">
        <v>2288</v>
      </c>
      <c r="F635" t="s">
        <v>16</v>
      </c>
      <c r="G635">
        <v>2011</v>
      </c>
      <c r="H635" s="1">
        <v>41879</v>
      </c>
      <c r="I635" t="s">
        <v>767</v>
      </c>
      <c r="J635" t="s">
        <v>241</v>
      </c>
      <c r="K635" t="s">
        <v>19</v>
      </c>
      <c r="L635" t="s">
        <v>2289</v>
      </c>
    </row>
    <row r="636" spans="1:12" x14ac:dyDescent="0.25">
      <c r="A636" t="s">
        <v>13</v>
      </c>
      <c r="B636" t="str">
        <f>"9781259587450"</f>
        <v>9781259587450</v>
      </c>
      <c r="C636" t="s">
        <v>2290</v>
      </c>
      <c r="E636" t="s">
        <v>2291</v>
      </c>
      <c r="F636" t="s">
        <v>16</v>
      </c>
      <c r="G636">
        <v>2017</v>
      </c>
      <c r="H636" s="1">
        <v>42943</v>
      </c>
      <c r="I636" t="s">
        <v>488</v>
      </c>
      <c r="J636" t="s">
        <v>18</v>
      </c>
      <c r="K636" t="s">
        <v>19</v>
      </c>
      <c r="L636" t="s">
        <v>2292</v>
      </c>
    </row>
    <row r="637" spans="1:12" x14ac:dyDescent="0.25">
      <c r="A637" t="s">
        <v>13</v>
      </c>
      <c r="B637" t="str">
        <f>"9780071406109"</f>
        <v>9780071406109</v>
      </c>
      <c r="C637" t="s">
        <v>2293</v>
      </c>
      <c r="E637" t="s">
        <v>2294</v>
      </c>
      <c r="F637" t="s">
        <v>16</v>
      </c>
      <c r="G637">
        <v>2003</v>
      </c>
      <c r="H637" s="1">
        <v>42170</v>
      </c>
      <c r="K637" t="s">
        <v>247</v>
      </c>
      <c r="L637" t="s">
        <v>2295</v>
      </c>
    </row>
    <row r="638" spans="1:12" x14ac:dyDescent="0.25">
      <c r="A638" t="s">
        <v>13</v>
      </c>
      <c r="B638" t="str">
        <f>"9780071812894"</f>
        <v>9780071812894</v>
      </c>
      <c r="C638" t="s">
        <v>2296</v>
      </c>
      <c r="E638" t="s">
        <v>2297</v>
      </c>
      <c r="F638" t="s">
        <v>16</v>
      </c>
      <c r="G638">
        <v>2015</v>
      </c>
      <c r="H638" s="1">
        <v>42153</v>
      </c>
      <c r="I638" t="s">
        <v>2298</v>
      </c>
      <c r="J638" t="s">
        <v>2299</v>
      </c>
      <c r="K638" t="s">
        <v>19</v>
      </c>
      <c r="L638" t="s">
        <v>2300</v>
      </c>
    </row>
    <row r="639" spans="1:12" x14ac:dyDescent="0.25">
      <c r="A639" t="s">
        <v>13</v>
      </c>
      <c r="B639" t="str">
        <f>"9780071477505"</f>
        <v>9780071477505</v>
      </c>
      <c r="C639" t="s">
        <v>2301</v>
      </c>
      <c r="E639" t="s">
        <v>491</v>
      </c>
      <c r="F639" t="s">
        <v>16</v>
      </c>
      <c r="G639">
        <v>2007</v>
      </c>
      <c r="H639" s="1">
        <v>40909</v>
      </c>
      <c r="K639" t="s">
        <v>247</v>
      </c>
      <c r="L639" t="s">
        <v>2302</v>
      </c>
    </row>
    <row r="640" spans="1:12" x14ac:dyDescent="0.25">
      <c r="A640" t="s">
        <v>13</v>
      </c>
      <c r="B640" t="str">
        <f>"9780071802369"</f>
        <v>9780071802369</v>
      </c>
      <c r="C640" t="s">
        <v>2303</v>
      </c>
      <c r="E640" t="s">
        <v>42</v>
      </c>
      <c r="F640" t="s">
        <v>16</v>
      </c>
      <c r="G640">
        <v>2013</v>
      </c>
      <c r="H640" s="1">
        <v>42063</v>
      </c>
      <c r="K640" t="s">
        <v>247</v>
      </c>
      <c r="L640" t="s">
        <v>2304</v>
      </c>
    </row>
    <row r="641" spans="1:12" x14ac:dyDescent="0.25">
      <c r="A641" t="s">
        <v>13</v>
      </c>
      <c r="B641" t="str">
        <f>"9780071784221"</f>
        <v>9780071784221</v>
      </c>
      <c r="C641" t="s">
        <v>2305</v>
      </c>
      <c r="E641" t="s">
        <v>42</v>
      </c>
      <c r="F641" t="s">
        <v>16</v>
      </c>
      <c r="G641">
        <v>2012</v>
      </c>
      <c r="H641" s="1">
        <v>42095</v>
      </c>
      <c r="K641" t="s">
        <v>247</v>
      </c>
      <c r="L641" t="s">
        <v>2306</v>
      </c>
    </row>
    <row r="642" spans="1:12" x14ac:dyDescent="0.25">
      <c r="A642" t="s">
        <v>13</v>
      </c>
      <c r="B642" t="str">
        <f>"9781260019193"</f>
        <v>9781260019193</v>
      </c>
      <c r="C642" t="s">
        <v>2307</v>
      </c>
      <c r="E642" t="s">
        <v>42</v>
      </c>
      <c r="F642" t="s">
        <v>16</v>
      </c>
      <c r="G642">
        <v>2017</v>
      </c>
      <c r="H642" s="1">
        <v>42999</v>
      </c>
      <c r="I642" t="s">
        <v>43</v>
      </c>
      <c r="J642" t="s">
        <v>44</v>
      </c>
      <c r="K642" t="s">
        <v>19</v>
      </c>
      <c r="L642" t="s">
        <v>2308</v>
      </c>
    </row>
    <row r="643" spans="1:12" x14ac:dyDescent="0.25">
      <c r="A643" t="s">
        <v>13</v>
      </c>
      <c r="B643" t="str">
        <f>"9781260457247"</f>
        <v>9781260457247</v>
      </c>
      <c r="C643" t="s">
        <v>2309</v>
      </c>
      <c r="E643" t="s">
        <v>2310</v>
      </c>
      <c r="F643" t="s">
        <v>16</v>
      </c>
      <c r="G643">
        <v>2020</v>
      </c>
      <c r="H643" s="1">
        <v>44103</v>
      </c>
      <c r="I643" t="s">
        <v>2311</v>
      </c>
      <c r="J643" t="s">
        <v>567</v>
      </c>
      <c r="K643" t="s">
        <v>19</v>
      </c>
      <c r="L643" t="s">
        <v>2312</v>
      </c>
    </row>
    <row r="644" spans="1:12" x14ac:dyDescent="0.25">
      <c r="A644" t="s">
        <v>13</v>
      </c>
      <c r="B644" t="str">
        <f>"9781260456974"</f>
        <v>9781260456974</v>
      </c>
      <c r="C644" t="s">
        <v>2313</v>
      </c>
      <c r="E644" t="s">
        <v>2314</v>
      </c>
      <c r="F644" t="s">
        <v>16</v>
      </c>
      <c r="G644">
        <v>2021</v>
      </c>
      <c r="H644" s="1">
        <v>44310</v>
      </c>
      <c r="I644" t="s">
        <v>470</v>
      </c>
      <c r="J644" t="s">
        <v>120</v>
      </c>
      <c r="K644" t="s">
        <v>19</v>
      </c>
      <c r="L644" t="s">
        <v>2315</v>
      </c>
    </row>
    <row r="645" spans="1:12" x14ac:dyDescent="0.25">
      <c r="A645" t="s">
        <v>13</v>
      </c>
      <c r="B645" t="str">
        <f>"9780071398251"</f>
        <v>9780071398251</v>
      </c>
      <c r="C645" t="s">
        <v>2316</v>
      </c>
      <c r="E645" t="s">
        <v>2317</v>
      </c>
      <c r="F645" t="s">
        <v>16</v>
      </c>
      <c r="G645">
        <v>2004</v>
      </c>
      <c r="H645" s="1">
        <v>40909</v>
      </c>
      <c r="K645" t="s">
        <v>247</v>
      </c>
      <c r="L645" t="s">
        <v>2318</v>
      </c>
    </row>
    <row r="646" spans="1:12" x14ac:dyDescent="0.25">
      <c r="A646" t="s">
        <v>13</v>
      </c>
      <c r="B646" t="str">
        <f>"9780071830034"</f>
        <v>9780071830034</v>
      </c>
      <c r="C646" t="s">
        <v>2319</v>
      </c>
      <c r="E646" t="s">
        <v>2320</v>
      </c>
      <c r="F646" t="s">
        <v>16</v>
      </c>
      <c r="G646">
        <v>2014</v>
      </c>
      <c r="H646" s="1">
        <v>41635</v>
      </c>
      <c r="K646" t="s">
        <v>247</v>
      </c>
      <c r="L646" t="s">
        <v>2321</v>
      </c>
    </row>
    <row r="647" spans="1:12" x14ac:dyDescent="0.25">
      <c r="A647" t="s">
        <v>13</v>
      </c>
      <c r="B647" t="str">
        <f>"9781259585173"</f>
        <v>9781259585173</v>
      </c>
      <c r="C647" t="s">
        <v>2322</v>
      </c>
      <c r="E647" t="s">
        <v>2323</v>
      </c>
      <c r="F647" t="s">
        <v>16</v>
      </c>
      <c r="G647">
        <v>2018</v>
      </c>
      <c r="H647" s="1">
        <v>42876</v>
      </c>
      <c r="I647" t="s">
        <v>2324</v>
      </c>
      <c r="J647" t="s">
        <v>2324</v>
      </c>
      <c r="K647" t="s">
        <v>19</v>
      </c>
      <c r="L647" t="s">
        <v>2325</v>
      </c>
    </row>
    <row r="648" spans="1:12" x14ac:dyDescent="0.25">
      <c r="A648" t="s">
        <v>13</v>
      </c>
      <c r="B648" t="str">
        <f>"9780071626231"</f>
        <v>9780071626231</v>
      </c>
      <c r="C648" t="s">
        <v>2326</v>
      </c>
      <c r="E648" t="s">
        <v>2327</v>
      </c>
      <c r="F648" t="s">
        <v>16</v>
      </c>
      <c r="G648">
        <v>2010</v>
      </c>
      <c r="H648" s="1">
        <v>40909</v>
      </c>
      <c r="K648" t="s">
        <v>247</v>
      </c>
      <c r="L648" t="s">
        <v>2328</v>
      </c>
    </row>
    <row r="649" spans="1:12" x14ac:dyDescent="0.25">
      <c r="A649" t="s">
        <v>13</v>
      </c>
      <c r="B649" t="str">
        <f>"9781259641824"</f>
        <v>9781259641824</v>
      </c>
      <c r="C649" t="s">
        <v>2329</v>
      </c>
      <c r="E649" t="s">
        <v>2330</v>
      </c>
      <c r="F649" t="s">
        <v>16</v>
      </c>
      <c r="G649">
        <v>2017</v>
      </c>
      <c r="H649" s="1">
        <v>42943</v>
      </c>
      <c r="K649" t="s">
        <v>247</v>
      </c>
      <c r="L649" t="s">
        <v>2331</v>
      </c>
    </row>
    <row r="650" spans="1:12" x14ac:dyDescent="0.25">
      <c r="A650" t="s">
        <v>13</v>
      </c>
      <c r="B650" t="str">
        <f>"9781259860973"</f>
        <v>9781259860973</v>
      </c>
      <c r="C650" t="s">
        <v>2332</v>
      </c>
      <c r="E650" t="s">
        <v>2333</v>
      </c>
      <c r="F650" t="s">
        <v>16</v>
      </c>
      <c r="G650">
        <v>2018</v>
      </c>
      <c r="H650" s="1">
        <v>42821</v>
      </c>
      <c r="I650" t="s">
        <v>2334</v>
      </c>
      <c r="J650" t="s">
        <v>2335</v>
      </c>
      <c r="K650" t="s">
        <v>19</v>
      </c>
      <c r="L650" t="s">
        <v>2336</v>
      </c>
    </row>
    <row r="651" spans="1:12" x14ac:dyDescent="0.25">
      <c r="A651" t="s">
        <v>13</v>
      </c>
      <c r="B651" t="str">
        <f>"9780071792318"</f>
        <v>9780071792318</v>
      </c>
      <c r="C651" t="s">
        <v>2337</v>
      </c>
      <c r="E651" t="s">
        <v>2338</v>
      </c>
      <c r="F651" t="s">
        <v>16</v>
      </c>
      <c r="G651">
        <v>2014</v>
      </c>
      <c r="H651" s="1">
        <v>41793</v>
      </c>
      <c r="I651" t="s">
        <v>484</v>
      </c>
      <c r="J651" t="s">
        <v>39</v>
      </c>
      <c r="K651" t="s">
        <v>19</v>
      </c>
      <c r="L651" t="s">
        <v>2339</v>
      </c>
    </row>
    <row r="652" spans="1:12" x14ac:dyDescent="0.25">
      <c r="A652" t="s">
        <v>13</v>
      </c>
      <c r="B652" t="str">
        <f>"9780071362290"</f>
        <v>9780071362290</v>
      </c>
      <c r="C652" t="s">
        <v>2340</v>
      </c>
      <c r="E652" t="s">
        <v>2341</v>
      </c>
      <c r="F652" t="s">
        <v>16</v>
      </c>
      <c r="G652">
        <v>2003</v>
      </c>
      <c r="H652" s="1">
        <v>41367</v>
      </c>
      <c r="K652" t="s">
        <v>247</v>
      </c>
      <c r="L652" t="s">
        <v>2342</v>
      </c>
    </row>
    <row r="653" spans="1:12" x14ac:dyDescent="0.25">
      <c r="A653" t="s">
        <v>13</v>
      </c>
      <c r="B653" t="str">
        <f>"9781260456424"</f>
        <v>9781260456424</v>
      </c>
      <c r="C653" t="s">
        <v>2343</v>
      </c>
      <c r="E653" t="s">
        <v>673</v>
      </c>
      <c r="F653" t="s">
        <v>16</v>
      </c>
      <c r="G653">
        <v>2021</v>
      </c>
      <c r="H653" s="1">
        <v>44180</v>
      </c>
      <c r="I653" t="s">
        <v>1462</v>
      </c>
      <c r="J653" t="s">
        <v>1463</v>
      </c>
      <c r="K653" t="s">
        <v>19</v>
      </c>
      <c r="L653" t="s">
        <v>2344</v>
      </c>
    </row>
    <row r="654" spans="1:12" x14ac:dyDescent="0.25">
      <c r="A654" t="s">
        <v>13</v>
      </c>
      <c r="B654" t="str">
        <f>"9781260440775"</f>
        <v>9781260440775</v>
      </c>
      <c r="C654" t="s">
        <v>2345</v>
      </c>
      <c r="E654" t="s">
        <v>2346</v>
      </c>
      <c r="F654" t="s">
        <v>16</v>
      </c>
      <c r="G654">
        <v>2019</v>
      </c>
      <c r="H654" s="1">
        <v>43670</v>
      </c>
      <c r="I654" t="s">
        <v>2347</v>
      </c>
      <c r="J654" t="s">
        <v>24</v>
      </c>
      <c r="K654" t="s">
        <v>19</v>
      </c>
      <c r="L654" t="s">
        <v>2348</v>
      </c>
    </row>
    <row r="655" spans="1:12" x14ac:dyDescent="0.25">
      <c r="A655" t="s">
        <v>13</v>
      </c>
      <c r="B655" t="str">
        <f>"9781260441451"</f>
        <v>9781260441451</v>
      </c>
      <c r="C655" t="s">
        <v>2349</v>
      </c>
      <c r="E655" t="s">
        <v>2350</v>
      </c>
      <c r="F655" t="s">
        <v>16</v>
      </c>
      <c r="G655">
        <v>2019</v>
      </c>
      <c r="H655" s="1">
        <v>43619</v>
      </c>
      <c r="I655" t="s">
        <v>115</v>
      </c>
      <c r="J655" t="s">
        <v>29</v>
      </c>
      <c r="K655" t="s">
        <v>19</v>
      </c>
      <c r="L655" t="s">
        <v>2351</v>
      </c>
    </row>
    <row r="656" spans="1:12" x14ac:dyDescent="0.25">
      <c r="A656" t="s">
        <v>13</v>
      </c>
      <c r="B656" t="str">
        <f>"9781260134780"</f>
        <v>9781260134780</v>
      </c>
      <c r="C656" t="s">
        <v>2352</v>
      </c>
      <c r="E656" t="s">
        <v>2353</v>
      </c>
      <c r="F656" t="s">
        <v>16</v>
      </c>
      <c r="G656">
        <v>2019</v>
      </c>
      <c r="H656" s="1">
        <v>43761</v>
      </c>
      <c r="I656" t="s">
        <v>2354</v>
      </c>
      <c r="J656" t="s">
        <v>69</v>
      </c>
      <c r="K656" t="s">
        <v>19</v>
      </c>
      <c r="L656" t="s">
        <v>2355</v>
      </c>
    </row>
    <row r="657" spans="1:12" x14ac:dyDescent="0.25">
      <c r="A657" t="s">
        <v>13</v>
      </c>
      <c r="B657" t="str">
        <f>"9780071455398"</f>
        <v>9780071455398</v>
      </c>
      <c r="C657" t="s">
        <v>2356</v>
      </c>
      <c r="E657" t="s">
        <v>2357</v>
      </c>
      <c r="F657" t="s">
        <v>16</v>
      </c>
      <c r="G657">
        <v>2007</v>
      </c>
      <c r="H657" s="1">
        <v>40909</v>
      </c>
      <c r="K657" t="s">
        <v>247</v>
      </c>
      <c r="L657" t="s">
        <v>2358</v>
      </c>
    </row>
    <row r="658" spans="1:12" x14ac:dyDescent="0.25">
      <c r="A658" t="s">
        <v>13</v>
      </c>
      <c r="B658" t="str">
        <f>"9781259860225"</f>
        <v>9781259860225</v>
      </c>
      <c r="C658" t="s">
        <v>2359</v>
      </c>
      <c r="E658" t="s">
        <v>2360</v>
      </c>
      <c r="F658" t="s">
        <v>16</v>
      </c>
      <c r="G658">
        <v>2018</v>
      </c>
      <c r="H658" s="1">
        <v>43334</v>
      </c>
      <c r="I658" t="s">
        <v>252</v>
      </c>
      <c r="J658" t="s">
        <v>252</v>
      </c>
      <c r="K658" t="s">
        <v>19</v>
      </c>
      <c r="L658" t="s">
        <v>2361</v>
      </c>
    </row>
    <row r="659" spans="1:12" x14ac:dyDescent="0.25">
      <c r="A659" t="s">
        <v>13</v>
      </c>
      <c r="B659" t="str">
        <f>"9780071360975"</f>
        <v>9780071360975</v>
      </c>
      <c r="C659" t="s">
        <v>2362</v>
      </c>
      <c r="E659" t="s">
        <v>1075</v>
      </c>
      <c r="F659" t="s">
        <v>16</v>
      </c>
      <c r="G659">
        <v>2001</v>
      </c>
      <c r="H659" s="1">
        <v>40909</v>
      </c>
      <c r="K659" t="s">
        <v>247</v>
      </c>
      <c r="L659" t="s">
        <v>2363</v>
      </c>
    </row>
    <row r="660" spans="1:12" x14ac:dyDescent="0.25">
      <c r="A660" t="s">
        <v>13</v>
      </c>
      <c r="B660" t="str">
        <f>"9780071369978"</f>
        <v>9780071369978</v>
      </c>
      <c r="C660" t="s">
        <v>2364</v>
      </c>
      <c r="E660" t="s">
        <v>1667</v>
      </c>
      <c r="F660" t="s">
        <v>16</v>
      </c>
      <c r="G660">
        <v>2001</v>
      </c>
      <c r="H660" s="1">
        <v>41622</v>
      </c>
      <c r="K660" t="s">
        <v>247</v>
      </c>
      <c r="L660" t="s">
        <v>2365</v>
      </c>
    </row>
    <row r="661" spans="1:12" x14ac:dyDescent="0.25">
      <c r="A661" t="s">
        <v>13</v>
      </c>
      <c r="B661" t="str">
        <f>"9780071713603"</f>
        <v>9780071713603</v>
      </c>
      <c r="C661" t="s">
        <v>2366</v>
      </c>
      <c r="E661" t="s">
        <v>2367</v>
      </c>
      <c r="F661" t="s">
        <v>16</v>
      </c>
      <c r="G661">
        <v>2011</v>
      </c>
      <c r="H661" s="1">
        <v>40751</v>
      </c>
      <c r="K661" t="s">
        <v>247</v>
      </c>
      <c r="L661" t="s">
        <v>2368</v>
      </c>
    </row>
    <row r="662" spans="1:12" x14ac:dyDescent="0.25">
      <c r="A662" t="s">
        <v>13</v>
      </c>
      <c r="B662" t="str">
        <f>"9780071799706"</f>
        <v>9780071799706</v>
      </c>
      <c r="C662" t="s">
        <v>2369</v>
      </c>
      <c r="E662" t="s">
        <v>2370</v>
      </c>
      <c r="F662" t="s">
        <v>16</v>
      </c>
      <c r="G662">
        <v>2013</v>
      </c>
      <c r="H662" s="1">
        <v>42077</v>
      </c>
      <c r="I662" t="s">
        <v>43</v>
      </c>
      <c r="J662" t="s">
        <v>44</v>
      </c>
      <c r="K662" t="s">
        <v>19</v>
      </c>
      <c r="L662" t="s">
        <v>2371</v>
      </c>
    </row>
    <row r="663" spans="1:12" x14ac:dyDescent="0.25">
      <c r="A663" t="s">
        <v>13</v>
      </c>
      <c r="B663" t="str">
        <f>"9781260135282"</f>
        <v>9781260135282</v>
      </c>
      <c r="C663" t="s">
        <v>2372</v>
      </c>
      <c r="E663" t="s">
        <v>2373</v>
      </c>
      <c r="F663" t="s">
        <v>16</v>
      </c>
      <c r="G663">
        <v>2019</v>
      </c>
      <c r="H663" s="1">
        <v>43676</v>
      </c>
      <c r="I663" t="s">
        <v>2374</v>
      </c>
      <c r="J663" t="s">
        <v>1094</v>
      </c>
      <c r="K663" t="s">
        <v>19</v>
      </c>
      <c r="L663" t="s">
        <v>2375</v>
      </c>
    </row>
    <row r="664" spans="1:12" x14ac:dyDescent="0.25">
      <c r="A664" t="s">
        <v>13</v>
      </c>
      <c r="B664" t="str">
        <f>"9780071453417"</f>
        <v>9780071453417</v>
      </c>
      <c r="C664" t="s">
        <v>2376</v>
      </c>
      <c r="E664" t="s">
        <v>2377</v>
      </c>
      <c r="F664" t="s">
        <v>16</v>
      </c>
      <c r="G664">
        <v>2005</v>
      </c>
      <c r="H664" s="1">
        <v>42095</v>
      </c>
      <c r="K664" t="s">
        <v>247</v>
      </c>
      <c r="L664" t="s">
        <v>2378</v>
      </c>
    </row>
    <row r="665" spans="1:12" x14ac:dyDescent="0.25">
      <c r="A665" t="s">
        <v>13</v>
      </c>
      <c r="B665" t="str">
        <f>"9780071601566"</f>
        <v>9780071601566</v>
      </c>
      <c r="C665" t="s">
        <v>2379</v>
      </c>
      <c r="E665" t="s">
        <v>2380</v>
      </c>
      <c r="F665" t="s">
        <v>16</v>
      </c>
      <c r="G665">
        <v>2010</v>
      </c>
      <c r="H665" s="1">
        <v>40909</v>
      </c>
      <c r="K665" t="s">
        <v>247</v>
      </c>
      <c r="L665" t="s">
        <v>2381</v>
      </c>
    </row>
    <row r="666" spans="1:12" x14ac:dyDescent="0.25">
      <c r="A666" t="s">
        <v>13</v>
      </c>
      <c r="B666" t="str">
        <f>"9780071498388"</f>
        <v>9780071498388</v>
      </c>
      <c r="C666" t="s">
        <v>2382</v>
      </c>
      <c r="E666" t="s">
        <v>445</v>
      </c>
      <c r="F666" t="s">
        <v>16</v>
      </c>
      <c r="G666">
        <v>2009</v>
      </c>
      <c r="H666" s="1">
        <v>40910</v>
      </c>
      <c r="K666" t="s">
        <v>247</v>
      </c>
      <c r="L666" t="s">
        <v>2383</v>
      </c>
    </row>
    <row r="667" spans="1:12" x14ac:dyDescent="0.25">
      <c r="A667" t="s">
        <v>13</v>
      </c>
      <c r="B667" t="str">
        <f>"9780071762328"</f>
        <v>9780071762328</v>
      </c>
      <c r="C667" t="s">
        <v>2384</v>
      </c>
      <c r="E667" t="s">
        <v>712</v>
      </c>
      <c r="F667" t="s">
        <v>16</v>
      </c>
      <c r="G667">
        <v>2013</v>
      </c>
      <c r="H667" s="1">
        <v>41332</v>
      </c>
      <c r="K667" t="s">
        <v>247</v>
      </c>
      <c r="L667" t="s">
        <v>2385</v>
      </c>
    </row>
    <row r="668" spans="1:12" x14ac:dyDescent="0.25">
      <c r="A668" t="s">
        <v>13</v>
      </c>
      <c r="B668" t="str">
        <f>"9780071626750"</f>
        <v>9780071626750</v>
      </c>
      <c r="C668" t="s">
        <v>2386</v>
      </c>
      <c r="E668" t="s">
        <v>2387</v>
      </c>
      <c r="F668" t="s">
        <v>16</v>
      </c>
      <c r="G668">
        <v>2010</v>
      </c>
      <c r="H668" s="1">
        <v>40909</v>
      </c>
      <c r="K668" t="s">
        <v>247</v>
      </c>
      <c r="L668" t="s">
        <v>2388</v>
      </c>
    </row>
    <row r="669" spans="1:12" x14ac:dyDescent="0.25">
      <c r="A669" t="s">
        <v>13</v>
      </c>
      <c r="B669" t="str">
        <f>"9780071750318"</f>
        <v>9780071750318</v>
      </c>
      <c r="C669" t="s">
        <v>2389</v>
      </c>
      <c r="E669" t="s">
        <v>2390</v>
      </c>
      <c r="F669" t="s">
        <v>16</v>
      </c>
      <c r="G669">
        <v>2011</v>
      </c>
      <c r="H669" s="1">
        <v>42455</v>
      </c>
      <c r="K669" t="s">
        <v>247</v>
      </c>
      <c r="L669" t="s">
        <v>2391</v>
      </c>
    </row>
    <row r="670" spans="1:12" x14ac:dyDescent="0.25">
      <c r="A670" t="s">
        <v>13</v>
      </c>
      <c r="B670" t="str">
        <f>"9781259585098"</f>
        <v>9781259585098</v>
      </c>
      <c r="C670" t="s">
        <v>2392</v>
      </c>
      <c r="E670" t="s">
        <v>2393</v>
      </c>
      <c r="F670" t="s">
        <v>16</v>
      </c>
      <c r="G670">
        <v>2016</v>
      </c>
      <c r="H670" s="1">
        <v>42516</v>
      </c>
      <c r="K670" t="s">
        <v>247</v>
      </c>
      <c r="L670" t="s">
        <v>2394</v>
      </c>
    </row>
    <row r="671" spans="1:12" x14ac:dyDescent="0.25">
      <c r="A671" t="s">
        <v>13</v>
      </c>
      <c r="B671" t="str">
        <f>"9780071821810"</f>
        <v>9780071821810</v>
      </c>
      <c r="C671" t="s">
        <v>2395</v>
      </c>
      <c r="E671" t="s">
        <v>2396</v>
      </c>
      <c r="F671" t="s">
        <v>16</v>
      </c>
      <c r="G671">
        <v>2014</v>
      </c>
      <c r="H671" s="1">
        <v>41879</v>
      </c>
      <c r="K671" t="s">
        <v>247</v>
      </c>
      <c r="L671" t="s">
        <v>2397</v>
      </c>
    </row>
    <row r="672" spans="1:12" x14ac:dyDescent="0.25">
      <c r="A672" t="s">
        <v>13</v>
      </c>
      <c r="B672" t="str">
        <f>"9780071831475"</f>
        <v>9780071831475</v>
      </c>
      <c r="C672" t="s">
        <v>2398</v>
      </c>
      <c r="E672" t="s">
        <v>2399</v>
      </c>
      <c r="F672" t="s">
        <v>16</v>
      </c>
      <c r="G672">
        <v>2014</v>
      </c>
      <c r="H672" s="1">
        <v>41727</v>
      </c>
      <c r="K672" t="s">
        <v>247</v>
      </c>
      <c r="L672" t="s">
        <v>2400</v>
      </c>
    </row>
    <row r="673" spans="1:12" x14ac:dyDescent="0.25">
      <c r="A673" t="s">
        <v>13</v>
      </c>
      <c r="B673" t="str">
        <f>"9780071835855"</f>
        <v>9780071835855</v>
      </c>
      <c r="C673" t="s">
        <v>2401</v>
      </c>
      <c r="E673" t="s">
        <v>2402</v>
      </c>
      <c r="F673" t="s">
        <v>16</v>
      </c>
      <c r="G673">
        <v>2014</v>
      </c>
      <c r="H673" s="1">
        <v>41912</v>
      </c>
      <c r="I673" t="s">
        <v>2403</v>
      </c>
      <c r="J673" t="s">
        <v>2404</v>
      </c>
      <c r="K673" t="s">
        <v>19</v>
      </c>
      <c r="L673" t="s">
        <v>2405</v>
      </c>
    </row>
    <row r="674" spans="1:12" x14ac:dyDescent="0.25">
      <c r="A674" t="s">
        <v>13</v>
      </c>
      <c r="B674" t="str">
        <f>"9781260116342"</f>
        <v>9781260116342</v>
      </c>
      <c r="C674" t="s">
        <v>2406</v>
      </c>
      <c r="E674" t="s">
        <v>2407</v>
      </c>
      <c r="F674" t="s">
        <v>16</v>
      </c>
      <c r="G674">
        <v>2023</v>
      </c>
      <c r="H674" s="1">
        <v>45020</v>
      </c>
      <c r="I674" t="s">
        <v>2408</v>
      </c>
      <c r="J674" t="s">
        <v>74</v>
      </c>
      <c r="K674" t="s">
        <v>19</v>
      </c>
      <c r="L674" t="s">
        <v>2409</v>
      </c>
    </row>
    <row r="675" spans="1:12" x14ac:dyDescent="0.25">
      <c r="A675" t="s">
        <v>13</v>
      </c>
      <c r="B675" t="str">
        <f>"9780070411029"</f>
        <v>9780070411029</v>
      </c>
      <c r="C675" t="s">
        <v>2410</v>
      </c>
      <c r="E675" t="s">
        <v>2411</v>
      </c>
      <c r="F675" t="s">
        <v>16</v>
      </c>
      <c r="G675">
        <v>2001</v>
      </c>
      <c r="H675" s="1">
        <v>40909</v>
      </c>
      <c r="K675" t="s">
        <v>247</v>
      </c>
      <c r="L675" t="s">
        <v>2412</v>
      </c>
    </row>
    <row r="676" spans="1:12" x14ac:dyDescent="0.25">
      <c r="A676" t="s">
        <v>13</v>
      </c>
      <c r="B676" t="str">
        <f>"9780071467346"</f>
        <v>9780071467346</v>
      </c>
      <c r="C676" t="s">
        <v>2413</v>
      </c>
      <c r="E676" t="s">
        <v>2414</v>
      </c>
      <c r="F676" t="s">
        <v>16</v>
      </c>
      <c r="G676">
        <v>2008</v>
      </c>
      <c r="H676" s="1">
        <v>41222</v>
      </c>
      <c r="K676" t="s">
        <v>247</v>
      </c>
      <c r="L676" t="s">
        <v>2415</v>
      </c>
    </row>
    <row r="677" spans="1:12" x14ac:dyDescent="0.25">
      <c r="A677" t="s">
        <v>13</v>
      </c>
      <c r="B677" t="str">
        <f>"9781260136265"</f>
        <v>9781260136265</v>
      </c>
      <c r="C677" t="s">
        <v>2416</v>
      </c>
      <c r="E677" t="s">
        <v>445</v>
      </c>
      <c r="F677" t="s">
        <v>16</v>
      </c>
      <c r="G677">
        <v>2021</v>
      </c>
      <c r="H677" s="1">
        <v>44373</v>
      </c>
      <c r="I677" t="s">
        <v>2417</v>
      </c>
      <c r="J677" t="s">
        <v>2418</v>
      </c>
      <c r="K677" t="s">
        <v>19</v>
      </c>
      <c r="L677" t="s">
        <v>2419</v>
      </c>
    </row>
    <row r="678" spans="1:12" x14ac:dyDescent="0.25">
      <c r="A678" t="s">
        <v>13</v>
      </c>
      <c r="B678" t="str">
        <f>"9780071432412"</f>
        <v>9780071432412</v>
      </c>
      <c r="C678" t="s">
        <v>2420</v>
      </c>
      <c r="E678" t="s">
        <v>978</v>
      </c>
      <c r="F678" t="s">
        <v>16</v>
      </c>
      <c r="G678">
        <v>2004</v>
      </c>
      <c r="H678" s="1">
        <v>40909</v>
      </c>
      <c r="K678" t="s">
        <v>247</v>
      </c>
      <c r="L678" t="s">
        <v>2421</v>
      </c>
    </row>
    <row r="679" spans="1:12" x14ac:dyDescent="0.25">
      <c r="A679" t="s">
        <v>13</v>
      </c>
      <c r="B679" t="str">
        <f>"9780071799485"</f>
        <v>9780071799485</v>
      </c>
      <c r="C679" t="s">
        <v>2422</v>
      </c>
      <c r="E679" t="s">
        <v>2423</v>
      </c>
      <c r="F679" t="s">
        <v>16</v>
      </c>
      <c r="G679">
        <v>2012</v>
      </c>
      <c r="H679" s="1">
        <v>41484</v>
      </c>
      <c r="I679" t="s">
        <v>159</v>
      </c>
      <c r="J679" t="s">
        <v>160</v>
      </c>
      <c r="K679" t="s">
        <v>19</v>
      </c>
      <c r="L679" t="s">
        <v>2424</v>
      </c>
    </row>
    <row r="680" spans="1:12" x14ac:dyDescent="0.25">
      <c r="A680" t="s">
        <v>13</v>
      </c>
      <c r="B680" t="str">
        <f>"9781259859175"</f>
        <v>9781259859175</v>
      </c>
      <c r="C680" t="s">
        <v>2425</v>
      </c>
      <c r="E680" t="s">
        <v>2426</v>
      </c>
      <c r="F680" t="s">
        <v>16</v>
      </c>
      <c r="G680">
        <v>2017</v>
      </c>
      <c r="H680" s="1">
        <v>42819</v>
      </c>
      <c r="K680" t="s">
        <v>247</v>
      </c>
      <c r="L680" t="s">
        <v>2427</v>
      </c>
    </row>
    <row r="681" spans="1:12" x14ac:dyDescent="0.25">
      <c r="A681" t="s">
        <v>13</v>
      </c>
      <c r="B681" t="str">
        <f>"9781259589676"</f>
        <v>9781259589676</v>
      </c>
      <c r="C681" t="s">
        <v>2428</v>
      </c>
      <c r="E681" t="s">
        <v>2429</v>
      </c>
      <c r="F681" t="s">
        <v>16</v>
      </c>
      <c r="G681">
        <v>2016</v>
      </c>
      <c r="H681" s="1">
        <v>42516</v>
      </c>
      <c r="I681" t="s">
        <v>2430</v>
      </c>
      <c r="J681" t="s">
        <v>538</v>
      </c>
      <c r="K681" t="s">
        <v>19</v>
      </c>
      <c r="L681" t="s">
        <v>2431</v>
      </c>
    </row>
    <row r="682" spans="1:12" x14ac:dyDescent="0.25">
      <c r="A682" t="s">
        <v>13</v>
      </c>
      <c r="B682" t="str">
        <f>"9780071797870"</f>
        <v>9780071797870</v>
      </c>
      <c r="C682" t="s">
        <v>2432</v>
      </c>
      <c r="E682" t="s">
        <v>2433</v>
      </c>
      <c r="F682" t="s">
        <v>16</v>
      </c>
      <c r="G682">
        <v>2014</v>
      </c>
      <c r="H682" s="1">
        <v>41766</v>
      </c>
      <c r="I682" t="s">
        <v>2434</v>
      </c>
      <c r="J682" t="s">
        <v>351</v>
      </c>
      <c r="K682" t="s">
        <v>19</v>
      </c>
      <c r="L682" t="s">
        <v>2435</v>
      </c>
    </row>
    <row r="683" spans="1:12" x14ac:dyDescent="0.25">
      <c r="A683" t="s">
        <v>13</v>
      </c>
      <c r="B683" t="str">
        <f>"9780071546461"</f>
        <v>9780071546461</v>
      </c>
      <c r="C683" t="s">
        <v>2436</v>
      </c>
      <c r="E683" t="s">
        <v>2437</v>
      </c>
      <c r="F683" t="s">
        <v>16</v>
      </c>
      <c r="G683">
        <v>2008</v>
      </c>
      <c r="H683" s="1">
        <v>40909</v>
      </c>
      <c r="K683" t="s">
        <v>247</v>
      </c>
      <c r="L683" t="s">
        <v>2438</v>
      </c>
    </row>
    <row r="684" spans="1:12" x14ac:dyDescent="0.25">
      <c r="A684" t="s">
        <v>13</v>
      </c>
      <c r="B684" t="str">
        <f>"9780071750240"</f>
        <v>9780071750240</v>
      </c>
      <c r="C684" t="s">
        <v>2439</v>
      </c>
      <c r="E684" t="s">
        <v>2440</v>
      </c>
      <c r="F684" t="s">
        <v>16</v>
      </c>
      <c r="G684">
        <v>2011</v>
      </c>
      <c r="H684" s="1">
        <v>41727</v>
      </c>
      <c r="K684" t="s">
        <v>247</v>
      </c>
      <c r="L684" t="s">
        <v>2441</v>
      </c>
    </row>
    <row r="685" spans="1:12" x14ac:dyDescent="0.25">
      <c r="A685" t="s">
        <v>13</v>
      </c>
      <c r="B685" t="str">
        <f>"9780071761123"</f>
        <v>9780071761123</v>
      </c>
      <c r="C685" t="s">
        <v>2442</v>
      </c>
      <c r="E685" t="s">
        <v>2443</v>
      </c>
      <c r="F685" t="s">
        <v>16</v>
      </c>
      <c r="G685">
        <v>2014</v>
      </c>
      <c r="H685" s="1">
        <v>41727</v>
      </c>
      <c r="I685" t="s">
        <v>442</v>
      </c>
      <c r="J685" t="s">
        <v>29</v>
      </c>
      <c r="K685" t="s">
        <v>19</v>
      </c>
      <c r="L685" t="s">
        <v>2444</v>
      </c>
    </row>
    <row r="686" spans="1:12" x14ac:dyDescent="0.25">
      <c r="A686" t="s">
        <v>13</v>
      </c>
      <c r="B686" t="str">
        <f>"9781260010572"</f>
        <v>9781260010572</v>
      </c>
      <c r="C686" t="s">
        <v>2445</v>
      </c>
      <c r="E686" t="s">
        <v>2446</v>
      </c>
      <c r="F686" t="s">
        <v>16</v>
      </c>
      <c r="G686">
        <v>2018</v>
      </c>
      <c r="H686" s="1">
        <v>43523</v>
      </c>
      <c r="I686" t="s">
        <v>2447</v>
      </c>
      <c r="J686" t="s">
        <v>106</v>
      </c>
      <c r="K686" t="s">
        <v>19</v>
      </c>
      <c r="L686" t="s">
        <v>2448</v>
      </c>
    </row>
    <row r="687" spans="1:12" x14ac:dyDescent="0.25">
      <c r="A687" t="s">
        <v>13</v>
      </c>
      <c r="B687" t="str">
        <f>"9781260440447"</f>
        <v>9781260440447</v>
      </c>
      <c r="C687" t="s">
        <v>2449</v>
      </c>
      <c r="E687" t="s">
        <v>2450</v>
      </c>
      <c r="F687" t="s">
        <v>16</v>
      </c>
      <c r="G687">
        <v>2021</v>
      </c>
      <c r="H687" s="1">
        <v>44281</v>
      </c>
      <c r="I687" t="s">
        <v>694</v>
      </c>
      <c r="J687" t="s">
        <v>695</v>
      </c>
      <c r="K687" t="s">
        <v>19</v>
      </c>
      <c r="L687" t="s">
        <v>2451</v>
      </c>
    </row>
    <row r="688" spans="1:12" x14ac:dyDescent="0.25">
      <c r="A688" t="s">
        <v>13</v>
      </c>
      <c r="B688" t="str">
        <f>"9780071612883"</f>
        <v>9780071612883</v>
      </c>
      <c r="C688" t="s">
        <v>2452</v>
      </c>
      <c r="E688" t="s">
        <v>2453</v>
      </c>
      <c r="F688" t="s">
        <v>16</v>
      </c>
      <c r="G688">
        <v>2009</v>
      </c>
      <c r="H688" s="1">
        <v>40909</v>
      </c>
      <c r="K688" t="s">
        <v>247</v>
      </c>
      <c r="L688" t="s">
        <v>2454</v>
      </c>
    </row>
    <row r="689" spans="1:12" x14ac:dyDescent="0.25">
      <c r="A689" t="s">
        <v>13</v>
      </c>
      <c r="B689" t="str">
        <f>"9780071794282"</f>
        <v>9780071794282</v>
      </c>
      <c r="C689" t="s">
        <v>2455</v>
      </c>
      <c r="E689" t="s">
        <v>2456</v>
      </c>
      <c r="F689" t="s">
        <v>16</v>
      </c>
      <c r="G689">
        <v>2013</v>
      </c>
      <c r="H689" s="1">
        <v>41605</v>
      </c>
      <c r="I689" t="s">
        <v>180</v>
      </c>
      <c r="J689" t="s">
        <v>142</v>
      </c>
      <c r="K689" t="s">
        <v>19</v>
      </c>
      <c r="L689" t="s">
        <v>2457</v>
      </c>
    </row>
    <row r="690" spans="1:12" x14ac:dyDescent="0.25">
      <c r="A690" t="s">
        <v>13</v>
      </c>
      <c r="B690" t="str">
        <f>"9780071850032"</f>
        <v>9780071850032</v>
      </c>
      <c r="C690" t="s">
        <v>2458</v>
      </c>
      <c r="E690" t="s">
        <v>2143</v>
      </c>
      <c r="F690" t="s">
        <v>16</v>
      </c>
      <c r="G690">
        <v>2017</v>
      </c>
      <c r="H690" s="1">
        <v>42977</v>
      </c>
      <c r="K690" t="s">
        <v>247</v>
      </c>
      <c r="L690" t="s">
        <v>2459</v>
      </c>
    </row>
    <row r="691" spans="1:12" x14ac:dyDescent="0.25">
      <c r="A691" t="s">
        <v>13</v>
      </c>
      <c r="B691" t="str">
        <f>"9781259836190"</f>
        <v>9781259836190</v>
      </c>
      <c r="C691" t="s">
        <v>2460</v>
      </c>
      <c r="E691" t="s">
        <v>1969</v>
      </c>
      <c r="F691" t="s">
        <v>16</v>
      </c>
      <c r="G691">
        <v>2018</v>
      </c>
      <c r="H691" s="1">
        <v>42787</v>
      </c>
      <c r="I691" t="s">
        <v>2461</v>
      </c>
      <c r="J691" t="s">
        <v>1426</v>
      </c>
      <c r="K691" t="s">
        <v>19</v>
      </c>
      <c r="L691" t="s">
        <v>2462</v>
      </c>
    </row>
    <row r="692" spans="1:12" x14ac:dyDescent="0.25">
      <c r="A692" t="s">
        <v>13</v>
      </c>
      <c r="B692" t="str">
        <f>"9781259859687"</f>
        <v>9781259859687</v>
      </c>
      <c r="C692" t="s">
        <v>2463</v>
      </c>
      <c r="E692" t="s">
        <v>2464</v>
      </c>
      <c r="F692" t="s">
        <v>16</v>
      </c>
      <c r="G692">
        <v>2018</v>
      </c>
      <c r="H692" s="1">
        <v>43061</v>
      </c>
      <c r="I692" t="s">
        <v>335</v>
      </c>
      <c r="J692" t="s">
        <v>74</v>
      </c>
      <c r="K692" t="s">
        <v>19</v>
      </c>
      <c r="L692" t="s">
        <v>2465</v>
      </c>
    </row>
    <row r="693" spans="1:12" x14ac:dyDescent="0.25">
      <c r="A693" t="s">
        <v>13</v>
      </c>
      <c r="B693" t="str">
        <f>"9780071508582"</f>
        <v>9780071508582</v>
      </c>
      <c r="C693" t="s">
        <v>2466</v>
      </c>
      <c r="E693" t="s">
        <v>2467</v>
      </c>
      <c r="F693" t="s">
        <v>16</v>
      </c>
      <c r="G693">
        <v>2008</v>
      </c>
      <c r="H693" s="1">
        <v>41367</v>
      </c>
      <c r="K693" t="s">
        <v>247</v>
      </c>
      <c r="L693" t="s">
        <v>2468</v>
      </c>
    </row>
    <row r="694" spans="1:12" x14ac:dyDescent="0.25">
      <c r="A694" t="s">
        <v>13</v>
      </c>
      <c r="B694" t="str">
        <f>"9780071755634"</f>
        <v>9780071755634</v>
      </c>
      <c r="C694" t="s">
        <v>2469</v>
      </c>
      <c r="E694" t="s">
        <v>1500</v>
      </c>
      <c r="F694" t="s">
        <v>16</v>
      </c>
      <c r="G694">
        <v>2011</v>
      </c>
      <c r="H694" s="1">
        <v>41311</v>
      </c>
      <c r="K694" t="s">
        <v>247</v>
      </c>
      <c r="L694" t="s">
        <v>2470</v>
      </c>
    </row>
    <row r="695" spans="1:12" x14ac:dyDescent="0.25">
      <c r="A695" t="s">
        <v>13</v>
      </c>
      <c r="B695" t="str">
        <f>"9781259588334"</f>
        <v>9781259588334</v>
      </c>
      <c r="C695" t="s">
        <v>2471</v>
      </c>
      <c r="E695" t="s">
        <v>1126</v>
      </c>
      <c r="F695" t="s">
        <v>16</v>
      </c>
      <c r="G695">
        <v>2016</v>
      </c>
      <c r="H695" s="1">
        <v>42361</v>
      </c>
      <c r="I695" t="s">
        <v>43</v>
      </c>
      <c r="J695" t="s">
        <v>44</v>
      </c>
      <c r="K695" t="s">
        <v>19</v>
      </c>
      <c r="L695" t="s">
        <v>2472</v>
      </c>
    </row>
    <row r="696" spans="1:12" x14ac:dyDescent="0.25">
      <c r="A696" t="s">
        <v>13</v>
      </c>
      <c r="B696" t="str">
        <f>"9781259860386"</f>
        <v>9781259860386</v>
      </c>
      <c r="C696" t="s">
        <v>2473</v>
      </c>
      <c r="E696" t="s">
        <v>1678</v>
      </c>
      <c r="F696" t="s">
        <v>16</v>
      </c>
      <c r="G696">
        <v>2017</v>
      </c>
      <c r="H696" s="1">
        <v>43031</v>
      </c>
      <c r="I696" t="s">
        <v>2037</v>
      </c>
      <c r="J696" t="s">
        <v>44</v>
      </c>
      <c r="K696" t="s">
        <v>19</v>
      </c>
      <c r="L696" t="s">
        <v>2474</v>
      </c>
    </row>
    <row r="697" spans="1:12" x14ac:dyDescent="0.25">
      <c r="A697" t="s">
        <v>13</v>
      </c>
      <c r="B697" t="str">
        <f>"9780070126176"</f>
        <v>9780070126176</v>
      </c>
      <c r="C697" t="s">
        <v>2475</v>
      </c>
      <c r="E697" t="s">
        <v>2414</v>
      </c>
      <c r="F697" t="s">
        <v>16</v>
      </c>
      <c r="G697">
        <v>1998</v>
      </c>
      <c r="H697" s="1">
        <v>40909</v>
      </c>
      <c r="K697" t="s">
        <v>247</v>
      </c>
      <c r="L697" t="s">
        <v>2476</v>
      </c>
    </row>
    <row r="698" spans="1:12" x14ac:dyDescent="0.25">
      <c r="A698" t="s">
        <v>13</v>
      </c>
      <c r="B698" t="str">
        <f>"9780071402019"</f>
        <v>9780071402019</v>
      </c>
      <c r="C698" t="s">
        <v>2477</v>
      </c>
      <c r="E698" t="s">
        <v>2478</v>
      </c>
      <c r="F698" t="s">
        <v>16</v>
      </c>
      <c r="G698">
        <v>2004</v>
      </c>
      <c r="H698" s="1">
        <v>40909</v>
      </c>
      <c r="K698" t="s">
        <v>247</v>
      </c>
      <c r="L698" t="s">
        <v>2479</v>
      </c>
    </row>
    <row r="699" spans="1:12" x14ac:dyDescent="0.25">
      <c r="A699" t="s">
        <v>13</v>
      </c>
      <c r="B699" t="str">
        <f>"9780071818711"</f>
        <v>9780071818711</v>
      </c>
      <c r="C699" t="s">
        <v>2480</v>
      </c>
      <c r="E699" t="s">
        <v>2481</v>
      </c>
      <c r="F699" t="s">
        <v>16</v>
      </c>
      <c r="G699">
        <v>2014</v>
      </c>
      <c r="H699" s="1">
        <v>41999</v>
      </c>
      <c r="I699" t="s">
        <v>184</v>
      </c>
      <c r="J699" t="s">
        <v>69</v>
      </c>
      <c r="K699" t="s">
        <v>19</v>
      </c>
      <c r="L699" t="s">
        <v>2482</v>
      </c>
    </row>
    <row r="700" spans="1:12" x14ac:dyDescent="0.25">
      <c r="A700" t="s">
        <v>13</v>
      </c>
      <c r="B700" t="str">
        <f>"9780071810791"</f>
        <v>9780071810791</v>
      </c>
      <c r="C700" t="s">
        <v>2483</v>
      </c>
      <c r="E700" t="s">
        <v>2484</v>
      </c>
      <c r="F700" t="s">
        <v>16</v>
      </c>
      <c r="G700">
        <v>2013</v>
      </c>
      <c r="H700" s="1">
        <v>41670</v>
      </c>
      <c r="I700" t="s">
        <v>1633</v>
      </c>
      <c r="J700" t="s">
        <v>1634</v>
      </c>
      <c r="K700" t="s">
        <v>19</v>
      </c>
      <c r="L700" t="s">
        <v>2485</v>
      </c>
    </row>
    <row r="701" spans="1:12" x14ac:dyDescent="0.25">
      <c r="A701" t="s">
        <v>13</v>
      </c>
      <c r="B701" t="str">
        <f>"9780071810906"</f>
        <v>9780071810906</v>
      </c>
      <c r="C701" t="s">
        <v>2486</v>
      </c>
      <c r="E701" t="s">
        <v>2487</v>
      </c>
      <c r="F701" t="s">
        <v>16</v>
      </c>
      <c r="G701">
        <v>2013</v>
      </c>
      <c r="H701" s="1">
        <v>41576</v>
      </c>
      <c r="K701" t="s">
        <v>247</v>
      </c>
      <c r="L701" t="s">
        <v>2488</v>
      </c>
    </row>
    <row r="702" spans="1:12" x14ac:dyDescent="0.25">
      <c r="A702" t="s">
        <v>13</v>
      </c>
      <c r="B702" t="str">
        <f>"9780071830829"</f>
        <v>9780071830829</v>
      </c>
      <c r="C702" t="s">
        <v>2489</v>
      </c>
      <c r="E702" t="s">
        <v>2490</v>
      </c>
      <c r="F702" t="s">
        <v>16</v>
      </c>
      <c r="G702">
        <v>2014</v>
      </c>
      <c r="H702" s="1">
        <v>41696</v>
      </c>
      <c r="K702" t="s">
        <v>247</v>
      </c>
      <c r="L702" t="s">
        <v>2491</v>
      </c>
    </row>
    <row r="703" spans="1:12" x14ac:dyDescent="0.25">
      <c r="A703" t="s">
        <v>13</v>
      </c>
      <c r="B703" t="str">
        <f>"9780071549745"</f>
        <v>9780071549745</v>
      </c>
      <c r="C703" t="s">
        <v>2492</v>
      </c>
      <c r="E703" t="s">
        <v>2493</v>
      </c>
      <c r="F703" t="s">
        <v>16</v>
      </c>
      <c r="G703">
        <v>2009</v>
      </c>
      <c r="H703" s="1">
        <v>40909</v>
      </c>
      <c r="K703" t="s">
        <v>247</v>
      </c>
      <c r="L703" t="s">
        <v>2494</v>
      </c>
    </row>
    <row r="704" spans="1:12" x14ac:dyDescent="0.25">
      <c r="A704" t="s">
        <v>13</v>
      </c>
      <c r="B704" t="str">
        <f>"9781259640582"</f>
        <v>9781259640582</v>
      </c>
      <c r="C704" t="s">
        <v>2495</v>
      </c>
      <c r="E704" t="s">
        <v>1126</v>
      </c>
      <c r="F704" t="s">
        <v>16</v>
      </c>
      <c r="G704">
        <v>2016</v>
      </c>
      <c r="H704" s="1">
        <v>42642</v>
      </c>
      <c r="I704" t="s">
        <v>43</v>
      </c>
      <c r="J704" t="s">
        <v>44</v>
      </c>
      <c r="K704" t="s">
        <v>19</v>
      </c>
      <c r="L704" t="s">
        <v>2496</v>
      </c>
    </row>
    <row r="705" spans="1:12" x14ac:dyDescent="0.25">
      <c r="A705" t="s">
        <v>13</v>
      </c>
      <c r="B705" t="str">
        <f>"9781260441437"</f>
        <v>9781260441437</v>
      </c>
      <c r="C705" t="s">
        <v>2497</v>
      </c>
      <c r="E705" t="s">
        <v>2498</v>
      </c>
      <c r="F705" t="s">
        <v>16</v>
      </c>
      <c r="G705">
        <v>2020</v>
      </c>
      <c r="H705" s="1">
        <v>43972</v>
      </c>
      <c r="I705" t="s">
        <v>2499</v>
      </c>
      <c r="J705" t="s">
        <v>2500</v>
      </c>
      <c r="K705" t="s">
        <v>19</v>
      </c>
      <c r="L705" t="s">
        <v>2501</v>
      </c>
    </row>
    <row r="706" spans="1:12" x14ac:dyDescent="0.25">
      <c r="A706" t="s">
        <v>13</v>
      </c>
      <c r="B706" t="str">
        <f>"9781260128963"</f>
        <v>9781260128963</v>
      </c>
      <c r="C706" t="s">
        <v>2502</v>
      </c>
      <c r="E706" t="s">
        <v>2503</v>
      </c>
      <c r="F706" t="s">
        <v>16</v>
      </c>
      <c r="G706">
        <v>2020</v>
      </c>
      <c r="H706" s="1">
        <v>44126</v>
      </c>
      <c r="I706" t="s">
        <v>2504</v>
      </c>
      <c r="J706" t="s">
        <v>675</v>
      </c>
      <c r="K706" t="s">
        <v>19</v>
      </c>
      <c r="L706" t="s">
        <v>2505</v>
      </c>
    </row>
    <row r="707" spans="1:12" x14ac:dyDescent="0.25">
      <c r="A707" t="s">
        <v>13</v>
      </c>
      <c r="B707" t="str">
        <f>"9781260457223"</f>
        <v>9781260457223</v>
      </c>
      <c r="C707" t="s">
        <v>2506</v>
      </c>
      <c r="E707" t="s">
        <v>1220</v>
      </c>
      <c r="F707" t="s">
        <v>16</v>
      </c>
      <c r="G707">
        <v>2020</v>
      </c>
      <c r="H707" s="1">
        <v>44162</v>
      </c>
      <c r="I707" t="s">
        <v>69</v>
      </c>
      <c r="J707" t="s">
        <v>69</v>
      </c>
      <c r="K707" t="s">
        <v>247</v>
      </c>
      <c r="L707" t="s">
        <v>2507</v>
      </c>
    </row>
    <row r="708" spans="1:12" x14ac:dyDescent="0.25">
      <c r="A708" t="s">
        <v>13</v>
      </c>
      <c r="B708" t="str">
        <f>"9781259835704"</f>
        <v>9781259835704</v>
      </c>
      <c r="C708" t="s">
        <v>2508</v>
      </c>
      <c r="E708" t="s">
        <v>1228</v>
      </c>
      <c r="F708" t="s">
        <v>16</v>
      </c>
      <c r="G708">
        <v>2018</v>
      </c>
      <c r="H708" s="1">
        <v>43221</v>
      </c>
      <c r="I708" t="s">
        <v>1229</v>
      </c>
      <c r="J708" t="s">
        <v>1230</v>
      </c>
      <c r="K708" t="s">
        <v>247</v>
      </c>
      <c r="L708" t="s">
        <v>2509</v>
      </c>
    </row>
    <row r="709" spans="1:12" x14ac:dyDescent="0.25">
      <c r="A709" t="s">
        <v>13</v>
      </c>
      <c r="B709" t="str">
        <f>"9780071740098"</f>
        <v>9780071740098</v>
      </c>
      <c r="C709" t="s">
        <v>2510</v>
      </c>
      <c r="E709" t="s">
        <v>928</v>
      </c>
      <c r="F709" t="s">
        <v>16</v>
      </c>
      <c r="G709">
        <v>2010</v>
      </c>
      <c r="H709" s="1">
        <v>40909</v>
      </c>
      <c r="I709" t="s">
        <v>929</v>
      </c>
      <c r="J709" t="s">
        <v>69</v>
      </c>
      <c r="K709" t="s">
        <v>19</v>
      </c>
      <c r="L709" t="s">
        <v>2511</v>
      </c>
    </row>
    <row r="710" spans="1:12" x14ac:dyDescent="0.25">
      <c r="A710" t="s">
        <v>13</v>
      </c>
      <c r="B710" t="str">
        <f>"9780071472425"</f>
        <v>9780071472425</v>
      </c>
      <c r="C710" t="s">
        <v>2512</v>
      </c>
      <c r="E710" t="s">
        <v>2513</v>
      </c>
      <c r="F710" t="s">
        <v>16</v>
      </c>
      <c r="G710">
        <v>2007</v>
      </c>
      <c r="H710" s="1">
        <v>40909</v>
      </c>
      <c r="I710" t="s">
        <v>1633</v>
      </c>
      <c r="J710" t="s">
        <v>1634</v>
      </c>
      <c r="K710" t="s">
        <v>19</v>
      </c>
      <c r="L710" t="s">
        <v>2514</v>
      </c>
    </row>
    <row r="711" spans="1:12" x14ac:dyDescent="0.25">
      <c r="A711" t="s">
        <v>13</v>
      </c>
      <c r="B711" t="str">
        <f>"9780071464192"</f>
        <v>9780071464192</v>
      </c>
      <c r="C711" t="s">
        <v>2515</v>
      </c>
      <c r="E711" t="s">
        <v>458</v>
      </c>
      <c r="F711" t="s">
        <v>16</v>
      </c>
      <c r="G711">
        <v>2006</v>
      </c>
      <c r="H711" s="1">
        <v>40909</v>
      </c>
      <c r="I711" t="s">
        <v>459</v>
      </c>
      <c r="J711" t="s">
        <v>252</v>
      </c>
      <c r="K711" t="s">
        <v>19</v>
      </c>
      <c r="L711" t="s">
        <v>2516</v>
      </c>
    </row>
    <row r="712" spans="1:12" x14ac:dyDescent="0.25">
      <c r="A712" t="s">
        <v>13</v>
      </c>
      <c r="B712" t="str">
        <f>"9780071701242"</f>
        <v>9780071701242</v>
      </c>
      <c r="C712" t="s">
        <v>2517</v>
      </c>
      <c r="E712" t="s">
        <v>2518</v>
      </c>
      <c r="F712" t="s">
        <v>16</v>
      </c>
      <c r="G712">
        <v>2011</v>
      </c>
      <c r="H712" s="1">
        <v>40909</v>
      </c>
      <c r="I712" t="s">
        <v>2519</v>
      </c>
      <c r="J712" t="s">
        <v>913</v>
      </c>
      <c r="K712" t="s">
        <v>19</v>
      </c>
      <c r="L712" t="s">
        <v>2520</v>
      </c>
    </row>
    <row r="713" spans="1:12" x14ac:dyDescent="0.25">
      <c r="A713" t="s">
        <v>13</v>
      </c>
      <c r="B713" t="str">
        <f>"9781259585616"</f>
        <v>9781259585616</v>
      </c>
      <c r="C713" t="s">
        <v>2521</v>
      </c>
      <c r="E713" t="s">
        <v>2522</v>
      </c>
      <c r="F713" t="s">
        <v>16</v>
      </c>
      <c r="G713">
        <v>2016</v>
      </c>
      <c r="H713" s="1">
        <v>42642</v>
      </c>
      <c r="I713" t="s">
        <v>2523</v>
      </c>
      <c r="J713" t="s">
        <v>675</v>
      </c>
      <c r="K713" t="s">
        <v>19</v>
      </c>
      <c r="L713" t="s">
        <v>2524</v>
      </c>
    </row>
    <row r="714" spans="1:12" x14ac:dyDescent="0.25">
      <c r="A714" t="s">
        <v>13</v>
      </c>
      <c r="B714" t="str">
        <f>"9781259585630"</f>
        <v>9781259585630</v>
      </c>
      <c r="C714" t="s">
        <v>2525</v>
      </c>
      <c r="E714" t="s">
        <v>2526</v>
      </c>
      <c r="F714" t="s">
        <v>16</v>
      </c>
      <c r="G714">
        <v>2019</v>
      </c>
      <c r="H714" s="1">
        <v>43495</v>
      </c>
      <c r="I714" t="s">
        <v>2527</v>
      </c>
      <c r="J714" t="s">
        <v>2528</v>
      </c>
      <c r="K714" t="s">
        <v>19</v>
      </c>
      <c r="L714" t="s">
        <v>2529</v>
      </c>
    </row>
    <row r="715" spans="1:12" x14ac:dyDescent="0.25">
      <c r="A715" t="s">
        <v>13</v>
      </c>
      <c r="B715" t="str">
        <f>"9781259586095"</f>
        <v>9781259586095</v>
      </c>
      <c r="C715" t="s">
        <v>2530</v>
      </c>
      <c r="E715" t="s">
        <v>2503</v>
      </c>
      <c r="F715" t="s">
        <v>16</v>
      </c>
      <c r="G715">
        <v>2017</v>
      </c>
      <c r="H715" s="1">
        <v>42713</v>
      </c>
      <c r="I715" t="s">
        <v>231</v>
      </c>
      <c r="J715" t="s">
        <v>232</v>
      </c>
      <c r="K715" t="s">
        <v>19</v>
      </c>
      <c r="L715" t="s">
        <v>2531</v>
      </c>
    </row>
    <row r="716" spans="1:12" x14ac:dyDescent="0.25">
      <c r="A716" t="s">
        <v>13</v>
      </c>
      <c r="B716" t="str">
        <f>"9780071772891"</f>
        <v>9780071772891</v>
      </c>
      <c r="C716" t="s">
        <v>2532</v>
      </c>
      <c r="E716" t="s">
        <v>2533</v>
      </c>
      <c r="F716" t="s">
        <v>16</v>
      </c>
      <c r="G716">
        <v>2014</v>
      </c>
      <c r="H716" s="1">
        <v>41851</v>
      </c>
      <c r="I716" t="s">
        <v>2534</v>
      </c>
      <c r="J716" t="s">
        <v>2535</v>
      </c>
      <c r="K716" t="s">
        <v>19</v>
      </c>
      <c r="L716" t="s">
        <v>2536</v>
      </c>
    </row>
    <row r="717" spans="1:12" x14ac:dyDescent="0.25">
      <c r="A717" t="s">
        <v>13</v>
      </c>
      <c r="B717" t="str">
        <f>"9780071790673"</f>
        <v>9780071790673</v>
      </c>
      <c r="C717" t="s">
        <v>2537</v>
      </c>
      <c r="E717" t="s">
        <v>42</v>
      </c>
      <c r="F717" t="s">
        <v>16</v>
      </c>
      <c r="G717">
        <v>2015</v>
      </c>
      <c r="H717" s="1">
        <v>42063</v>
      </c>
      <c r="I717" t="s">
        <v>43</v>
      </c>
      <c r="J717" t="s">
        <v>44</v>
      </c>
      <c r="K717" t="s">
        <v>19</v>
      </c>
      <c r="L717" t="s">
        <v>2538</v>
      </c>
    </row>
    <row r="718" spans="1:12" x14ac:dyDescent="0.25">
      <c r="A718" t="s">
        <v>13</v>
      </c>
      <c r="B718" t="str">
        <f>"9781259587276"</f>
        <v>9781259587276</v>
      </c>
      <c r="C718" t="s">
        <v>2539</v>
      </c>
      <c r="E718" t="s">
        <v>2540</v>
      </c>
      <c r="F718" t="s">
        <v>16</v>
      </c>
      <c r="G718">
        <v>2016</v>
      </c>
      <c r="H718" s="1">
        <v>42429</v>
      </c>
      <c r="I718" t="s">
        <v>198</v>
      </c>
      <c r="J718" t="s">
        <v>199</v>
      </c>
      <c r="K718" t="s">
        <v>19</v>
      </c>
      <c r="L718" t="s">
        <v>2541</v>
      </c>
    </row>
    <row r="719" spans="1:12" x14ac:dyDescent="0.25">
      <c r="A719" t="s">
        <v>13</v>
      </c>
      <c r="B719" t="str">
        <f>"9781260456950"</f>
        <v>9781260456950</v>
      </c>
      <c r="C719" t="s">
        <v>2542</v>
      </c>
      <c r="E719" t="s">
        <v>2543</v>
      </c>
      <c r="F719" t="s">
        <v>16</v>
      </c>
      <c r="G719">
        <v>2021</v>
      </c>
      <c r="H719" s="1">
        <v>44461</v>
      </c>
      <c r="I719" t="s">
        <v>2544</v>
      </c>
      <c r="J719" t="s">
        <v>1366</v>
      </c>
      <c r="K719" t="s">
        <v>19</v>
      </c>
      <c r="L719" t="s">
        <v>2545</v>
      </c>
    </row>
    <row r="720" spans="1:12" x14ac:dyDescent="0.25">
      <c r="A720" t="s">
        <v>13</v>
      </c>
      <c r="B720" t="str">
        <f>"9780071775960"</f>
        <v>9780071775960</v>
      </c>
      <c r="C720" t="s">
        <v>2546</v>
      </c>
      <c r="E720" t="s">
        <v>42</v>
      </c>
      <c r="F720" t="s">
        <v>16</v>
      </c>
      <c r="G720">
        <v>2012</v>
      </c>
      <c r="H720" s="1">
        <v>42077</v>
      </c>
      <c r="I720" t="s">
        <v>43</v>
      </c>
      <c r="J720" t="s">
        <v>44</v>
      </c>
      <c r="K720" t="s">
        <v>19</v>
      </c>
      <c r="L720" t="s">
        <v>2547</v>
      </c>
    </row>
    <row r="721" spans="1:12" x14ac:dyDescent="0.25">
      <c r="A721" t="s">
        <v>13</v>
      </c>
      <c r="B721" t="str">
        <f>"9780071805025"</f>
        <v>9780071805025</v>
      </c>
      <c r="C721" t="s">
        <v>2548</v>
      </c>
      <c r="E721" t="s">
        <v>2549</v>
      </c>
      <c r="F721" t="s">
        <v>16</v>
      </c>
      <c r="G721">
        <v>2013</v>
      </c>
      <c r="H721" s="1">
        <v>42670</v>
      </c>
      <c r="I721" t="s">
        <v>2550</v>
      </c>
      <c r="J721" t="s">
        <v>2551</v>
      </c>
      <c r="K721" t="s">
        <v>19</v>
      </c>
      <c r="L721" t="s">
        <v>2552</v>
      </c>
    </row>
    <row r="722" spans="1:12" x14ac:dyDescent="0.25">
      <c r="A722" t="s">
        <v>13</v>
      </c>
      <c r="B722" t="str">
        <f>"9781260456158"</f>
        <v>9781260456158</v>
      </c>
      <c r="C722" t="s">
        <v>2553</v>
      </c>
      <c r="E722" t="s">
        <v>2554</v>
      </c>
      <c r="F722" t="s">
        <v>16</v>
      </c>
      <c r="G722">
        <v>2020</v>
      </c>
      <c r="H722" s="1">
        <v>44061</v>
      </c>
      <c r="I722" t="s">
        <v>43</v>
      </c>
      <c r="J722" t="s">
        <v>44</v>
      </c>
      <c r="K722" t="s">
        <v>19</v>
      </c>
      <c r="L722" t="s">
        <v>2555</v>
      </c>
    </row>
    <row r="723" spans="1:12" x14ac:dyDescent="0.25">
      <c r="A723" t="s">
        <v>13</v>
      </c>
      <c r="B723" t="str">
        <f>"9780071769471"</f>
        <v>9780071769471</v>
      </c>
      <c r="C723" t="s">
        <v>2556</v>
      </c>
      <c r="E723" t="s">
        <v>2557</v>
      </c>
      <c r="F723" t="s">
        <v>16</v>
      </c>
      <c r="G723">
        <v>2013</v>
      </c>
      <c r="H723" s="1">
        <v>41912</v>
      </c>
      <c r="I723" t="s">
        <v>240</v>
      </c>
      <c r="J723" t="s">
        <v>241</v>
      </c>
      <c r="K723" t="s">
        <v>19</v>
      </c>
      <c r="L723" t="s">
        <v>2558</v>
      </c>
    </row>
    <row r="724" spans="1:12" x14ac:dyDescent="0.25">
      <c r="A724" t="s">
        <v>13</v>
      </c>
      <c r="B724" t="str">
        <f>"9781259641275"</f>
        <v>9781259641275</v>
      </c>
      <c r="C724" t="s">
        <v>2559</v>
      </c>
      <c r="E724" t="s">
        <v>919</v>
      </c>
      <c r="F724" t="s">
        <v>16</v>
      </c>
      <c r="G724">
        <v>2017</v>
      </c>
      <c r="H724" s="1">
        <v>42403</v>
      </c>
      <c r="I724" t="s">
        <v>119</v>
      </c>
      <c r="J724" t="s">
        <v>120</v>
      </c>
      <c r="K724" t="s">
        <v>19</v>
      </c>
      <c r="L724" t="s">
        <v>2560</v>
      </c>
    </row>
    <row r="725" spans="1:12" x14ac:dyDescent="0.25">
      <c r="A725" t="s">
        <v>13</v>
      </c>
      <c r="B725" t="str">
        <f>"9781259643965"</f>
        <v>9781259643965</v>
      </c>
      <c r="C725" t="s">
        <v>2561</v>
      </c>
      <c r="E725" t="s">
        <v>2562</v>
      </c>
      <c r="F725" t="s">
        <v>16</v>
      </c>
      <c r="G725">
        <v>2016</v>
      </c>
      <c r="H725" s="1">
        <v>45162</v>
      </c>
      <c r="I725" t="s">
        <v>767</v>
      </c>
      <c r="J725" t="s">
        <v>241</v>
      </c>
      <c r="K725" t="s">
        <v>19</v>
      </c>
      <c r="L725" t="s">
        <v>2563</v>
      </c>
    </row>
    <row r="726" spans="1:12" x14ac:dyDescent="0.25">
      <c r="A726" t="s">
        <v>13</v>
      </c>
      <c r="B726" t="str">
        <f>"9781260026993"</f>
        <v>9781260026993</v>
      </c>
      <c r="C726" t="s">
        <v>2564</v>
      </c>
      <c r="E726" t="s">
        <v>2565</v>
      </c>
      <c r="F726" t="s">
        <v>16</v>
      </c>
      <c r="G726">
        <v>2021</v>
      </c>
      <c r="H726" s="1">
        <v>44310</v>
      </c>
      <c r="I726" t="s">
        <v>2566</v>
      </c>
      <c r="J726" t="s">
        <v>1588</v>
      </c>
      <c r="K726" t="s">
        <v>19</v>
      </c>
      <c r="L726" t="s">
        <v>2567</v>
      </c>
    </row>
    <row r="727" spans="1:12" x14ac:dyDescent="0.25">
      <c r="A727" t="s">
        <v>13</v>
      </c>
      <c r="B727" t="str">
        <f>"9780071766357"</f>
        <v>9780071766357</v>
      </c>
      <c r="C727" t="s">
        <v>2568</v>
      </c>
      <c r="E727" t="s">
        <v>2569</v>
      </c>
      <c r="F727" t="s">
        <v>16</v>
      </c>
      <c r="G727">
        <v>2013</v>
      </c>
      <c r="H727" s="1">
        <v>44466</v>
      </c>
      <c r="I727" t="s">
        <v>184</v>
      </c>
      <c r="J727" t="s">
        <v>69</v>
      </c>
      <c r="K727" t="s">
        <v>19</v>
      </c>
      <c r="L727" t="s">
        <v>2570</v>
      </c>
    </row>
    <row r="728" spans="1:12" x14ac:dyDescent="0.25">
      <c r="A728" t="s">
        <v>13</v>
      </c>
      <c r="B728" t="str">
        <f>"9780071780780"</f>
        <v>9780071780780</v>
      </c>
      <c r="C728" t="s">
        <v>2571</v>
      </c>
      <c r="E728" t="s">
        <v>1102</v>
      </c>
      <c r="F728" t="s">
        <v>16</v>
      </c>
      <c r="G728">
        <v>2012</v>
      </c>
      <c r="H728" s="1">
        <v>42095</v>
      </c>
      <c r="I728" t="s">
        <v>2572</v>
      </c>
      <c r="J728" t="s">
        <v>2573</v>
      </c>
      <c r="K728" t="s">
        <v>19</v>
      </c>
      <c r="L728" t="s">
        <v>2574</v>
      </c>
    </row>
    <row r="729" spans="1:12" x14ac:dyDescent="0.25">
      <c r="A729" t="s">
        <v>13</v>
      </c>
      <c r="B729" t="str">
        <f>"9781259642029"</f>
        <v>9781259642029</v>
      </c>
      <c r="C729" t="s">
        <v>2575</v>
      </c>
      <c r="E729" t="s">
        <v>2576</v>
      </c>
      <c r="F729" t="s">
        <v>16</v>
      </c>
      <c r="G729">
        <v>2018</v>
      </c>
      <c r="H729" s="1">
        <v>43300</v>
      </c>
      <c r="I729" t="s">
        <v>2577</v>
      </c>
      <c r="J729" t="s">
        <v>2578</v>
      </c>
      <c r="K729" t="s">
        <v>19</v>
      </c>
      <c r="L729" t="s">
        <v>2579</v>
      </c>
    </row>
    <row r="730" spans="1:12" x14ac:dyDescent="0.25">
      <c r="A730" t="s">
        <v>13</v>
      </c>
      <c r="B730" t="str">
        <f>"9781260011340"</f>
        <v>9781260011340</v>
      </c>
      <c r="C730" t="s">
        <v>2580</v>
      </c>
      <c r="E730" t="s">
        <v>1220</v>
      </c>
      <c r="F730" t="s">
        <v>16</v>
      </c>
      <c r="G730">
        <v>2018</v>
      </c>
      <c r="H730" s="1">
        <v>43277</v>
      </c>
      <c r="I730" t="s">
        <v>69</v>
      </c>
      <c r="J730" t="s">
        <v>69</v>
      </c>
      <c r="K730" t="s">
        <v>247</v>
      </c>
      <c r="L730" t="s">
        <v>2581</v>
      </c>
    </row>
    <row r="731" spans="1:12" x14ac:dyDescent="0.25">
      <c r="A731" t="s">
        <v>13</v>
      </c>
      <c r="B731" t="str">
        <f>"9780071839280"</f>
        <v>9780071839280</v>
      </c>
      <c r="C731" t="s">
        <v>2582</v>
      </c>
      <c r="E731" t="s">
        <v>508</v>
      </c>
      <c r="F731" t="s">
        <v>16</v>
      </c>
      <c r="G731">
        <v>2015</v>
      </c>
      <c r="H731" s="1">
        <v>42077</v>
      </c>
      <c r="I731" t="s">
        <v>43</v>
      </c>
      <c r="J731" t="s">
        <v>44</v>
      </c>
      <c r="K731" t="s">
        <v>19</v>
      </c>
      <c r="L731" t="s">
        <v>2583</v>
      </c>
    </row>
    <row r="732" spans="1:12" x14ac:dyDescent="0.25">
      <c r="A732" t="s">
        <v>13</v>
      </c>
      <c r="B732" t="str">
        <f>"9781259862618"</f>
        <v>9781259862618</v>
      </c>
      <c r="C732" t="s">
        <v>2584</v>
      </c>
      <c r="E732" t="s">
        <v>2585</v>
      </c>
      <c r="F732" t="s">
        <v>16</v>
      </c>
      <c r="G732">
        <v>2020</v>
      </c>
      <c r="H732" s="1">
        <v>43914</v>
      </c>
      <c r="I732" t="s">
        <v>2586</v>
      </c>
      <c r="J732" t="s">
        <v>1177</v>
      </c>
      <c r="K732" t="s">
        <v>19</v>
      </c>
      <c r="L732" t="s">
        <v>2587</v>
      </c>
    </row>
    <row r="733" spans="1:12" x14ac:dyDescent="0.25">
      <c r="A733" t="s">
        <v>13</v>
      </c>
      <c r="B733" t="str">
        <f>"9781260011463"</f>
        <v>9781260011463</v>
      </c>
      <c r="C733" t="s">
        <v>2588</v>
      </c>
      <c r="E733" t="s">
        <v>2589</v>
      </c>
      <c r="F733" t="s">
        <v>16</v>
      </c>
      <c r="G733">
        <v>2018</v>
      </c>
      <c r="H733" s="1">
        <v>43886</v>
      </c>
      <c r="I733" t="s">
        <v>1663</v>
      </c>
      <c r="J733" t="s">
        <v>1664</v>
      </c>
      <c r="K733" t="s">
        <v>19</v>
      </c>
      <c r="L733" t="s">
        <v>2590</v>
      </c>
    </row>
    <row r="734" spans="1:12" x14ac:dyDescent="0.25">
      <c r="A734" t="s">
        <v>13</v>
      </c>
      <c r="B734" t="str">
        <f>"9780071792387"</f>
        <v>9780071792387</v>
      </c>
      <c r="C734" t="s">
        <v>2591</v>
      </c>
      <c r="E734" t="s">
        <v>928</v>
      </c>
      <c r="F734" t="s">
        <v>16</v>
      </c>
      <c r="G734">
        <v>2012</v>
      </c>
      <c r="H734" s="1">
        <v>41912</v>
      </c>
      <c r="I734" t="s">
        <v>2592</v>
      </c>
      <c r="J734" t="s">
        <v>69</v>
      </c>
      <c r="K734" t="s">
        <v>19</v>
      </c>
      <c r="L734" t="s">
        <v>2593</v>
      </c>
    </row>
    <row r="735" spans="1:12" x14ac:dyDescent="0.25">
      <c r="A735" t="s">
        <v>13</v>
      </c>
      <c r="B735" t="str">
        <f>"9780071800082"</f>
        <v>9780071800082</v>
      </c>
      <c r="C735" t="s">
        <v>2594</v>
      </c>
      <c r="E735" t="s">
        <v>2595</v>
      </c>
      <c r="F735" t="s">
        <v>16</v>
      </c>
      <c r="G735">
        <v>2012</v>
      </c>
      <c r="H735" s="1">
        <v>41509</v>
      </c>
      <c r="I735" t="s">
        <v>470</v>
      </c>
      <c r="J735" t="s">
        <v>120</v>
      </c>
      <c r="K735" t="s">
        <v>19</v>
      </c>
      <c r="L735" t="s">
        <v>2596</v>
      </c>
    </row>
    <row r="736" spans="1:12" x14ac:dyDescent="0.25">
      <c r="A736" t="s">
        <v>13</v>
      </c>
      <c r="B736" t="str">
        <f>"9780071816458"</f>
        <v>9780071816458</v>
      </c>
      <c r="C736" t="s">
        <v>2597</v>
      </c>
      <c r="E736" t="s">
        <v>2598</v>
      </c>
      <c r="F736" t="s">
        <v>16</v>
      </c>
      <c r="G736">
        <v>2013</v>
      </c>
      <c r="H736" s="1">
        <v>41999</v>
      </c>
      <c r="I736" t="s">
        <v>2599</v>
      </c>
      <c r="J736" t="s">
        <v>2600</v>
      </c>
      <c r="K736" t="s">
        <v>19</v>
      </c>
      <c r="L736" t="s">
        <v>2601</v>
      </c>
    </row>
    <row r="737" spans="1:12" x14ac:dyDescent="0.25">
      <c r="A737" t="s">
        <v>13</v>
      </c>
      <c r="B737" t="str">
        <f>"9780071820110"</f>
        <v>9780071820110</v>
      </c>
      <c r="C737" t="s">
        <v>2602</v>
      </c>
      <c r="E737" t="s">
        <v>2603</v>
      </c>
      <c r="F737" t="s">
        <v>16</v>
      </c>
      <c r="G737">
        <v>2013</v>
      </c>
      <c r="H737" s="1">
        <v>41544</v>
      </c>
      <c r="I737" t="s">
        <v>2604</v>
      </c>
      <c r="J737" t="s">
        <v>2605</v>
      </c>
      <c r="K737" t="s">
        <v>19</v>
      </c>
      <c r="L737" t="s">
        <v>2606</v>
      </c>
    </row>
    <row r="738" spans="1:12" x14ac:dyDescent="0.25">
      <c r="A738" t="s">
        <v>13</v>
      </c>
      <c r="B738" t="str">
        <f>"9780071832663"</f>
        <v>9780071832663</v>
      </c>
      <c r="C738" t="s">
        <v>2607</v>
      </c>
      <c r="E738" t="s">
        <v>2608</v>
      </c>
      <c r="F738" t="s">
        <v>16</v>
      </c>
      <c r="G738">
        <v>2014</v>
      </c>
      <c r="H738" s="1">
        <v>41941</v>
      </c>
      <c r="I738" t="s">
        <v>297</v>
      </c>
      <c r="J738" t="s">
        <v>298</v>
      </c>
      <c r="K738" t="s">
        <v>19</v>
      </c>
      <c r="L738" t="s">
        <v>2609</v>
      </c>
    </row>
    <row r="739" spans="1:12" x14ac:dyDescent="0.25">
      <c r="A739" t="s">
        <v>13</v>
      </c>
      <c r="B739" t="str">
        <f>"9781260458930"</f>
        <v>9781260458930</v>
      </c>
      <c r="C739" t="s">
        <v>2610</v>
      </c>
      <c r="E739" t="s">
        <v>2611</v>
      </c>
      <c r="F739" t="s">
        <v>16</v>
      </c>
      <c r="G739">
        <v>2020</v>
      </c>
      <c r="H739" s="1">
        <v>44128</v>
      </c>
      <c r="I739" t="s">
        <v>2612</v>
      </c>
      <c r="J739" t="s">
        <v>1333</v>
      </c>
      <c r="K739" t="s">
        <v>19</v>
      </c>
      <c r="L739" t="s">
        <v>2613</v>
      </c>
    </row>
    <row r="740" spans="1:12" x14ac:dyDescent="0.25">
      <c r="A740" t="s">
        <v>13</v>
      </c>
      <c r="B740" t="str">
        <f>"9780071766852"</f>
        <v>9780071766852</v>
      </c>
      <c r="C740" t="s">
        <v>2614</v>
      </c>
      <c r="E740" t="s">
        <v>1225</v>
      </c>
      <c r="F740" t="s">
        <v>16</v>
      </c>
      <c r="G740">
        <v>2012</v>
      </c>
      <c r="H740" s="1">
        <v>42000</v>
      </c>
      <c r="I740" t="s">
        <v>119</v>
      </c>
      <c r="J740" t="s">
        <v>120</v>
      </c>
      <c r="K740" t="s">
        <v>19</v>
      </c>
      <c r="L740" t="s">
        <v>2615</v>
      </c>
    </row>
    <row r="741" spans="1:12" x14ac:dyDescent="0.25">
      <c r="A741" t="s">
        <v>13</v>
      </c>
      <c r="B741" t="str">
        <f>"9780071834056"</f>
        <v>9780071834056</v>
      </c>
      <c r="C741" t="s">
        <v>2616</v>
      </c>
      <c r="E741" t="s">
        <v>2617</v>
      </c>
      <c r="F741" t="s">
        <v>16</v>
      </c>
      <c r="G741">
        <v>2015</v>
      </c>
      <c r="H741" s="1">
        <v>42077</v>
      </c>
      <c r="I741" t="s">
        <v>43</v>
      </c>
      <c r="J741" t="s">
        <v>44</v>
      </c>
      <c r="K741" t="s">
        <v>19</v>
      </c>
      <c r="L741" t="s">
        <v>2618</v>
      </c>
    </row>
    <row r="742" spans="1:12" x14ac:dyDescent="0.25">
      <c r="A742" t="s">
        <v>13</v>
      </c>
      <c r="B742" t="str">
        <f>"9781260460353"</f>
        <v>9781260460353</v>
      </c>
      <c r="C742" t="s">
        <v>2619</v>
      </c>
      <c r="E742" t="s">
        <v>2620</v>
      </c>
      <c r="F742" t="s">
        <v>16</v>
      </c>
      <c r="G742">
        <v>2021</v>
      </c>
      <c r="H742" s="1">
        <v>44180</v>
      </c>
      <c r="I742" t="s">
        <v>2621</v>
      </c>
      <c r="J742" t="s">
        <v>2622</v>
      </c>
      <c r="K742" t="s">
        <v>19</v>
      </c>
      <c r="L742" t="s">
        <v>2623</v>
      </c>
    </row>
    <row r="743" spans="1:12" x14ac:dyDescent="0.25">
      <c r="A743" t="s">
        <v>13</v>
      </c>
      <c r="B743" t="str">
        <f>"9781260458961"</f>
        <v>9781260458961</v>
      </c>
      <c r="C743" t="s">
        <v>2624</v>
      </c>
      <c r="E743" t="s">
        <v>2625</v>
      </c>
      <c r="F743" t="s">
        <v>16</v>
      </c>
      <c r="G743">
        <v>2021</v>
      </c>
      <c r="H743" s="1">
        <v>44343</v>
      </c>
      <c r="I743" t="s">
        <v>2626</v>
      </c>
      <c r="J743" t="s">
        <v>29</v>
      </c>
      <c r="K743" t="s">
        <v>19</v>
      </c>
      <c r="L743" t="s">
        <v>2627</v>
      </c>
    </row>
    <row r="744" spans="1:12" x14ac:dyDescent="0.25">
      <c r="A744" t="s">
        <v>13</v>
      </c>
      <c r="B744" t="str">
        <f>"9780071772341"</f>
        <v>9780071772341</v>
      </c>
      <c r="C744" t="s">
        <v>2628</v>
      </c>
      <c r="E744" t="s">
        <v>2629</v>
      </c>
      <c r="F744" t="s">
        <v>16</v>
      </c>
      <c r="G744">
        <v>2012</v>
      </c>
      <c r="H744" s="1">
        <v>41281</v>
      </c>
      <c r="I744" t="s">
        <v>1493</v>
      </c>
      <c r="J744" t="s">
        <v>74</v>
      </c>
      <c r="K744" t="s">
        <v>19</v>
      </c>
      <c r="L744" t="s">
        <v>2630</v>
      </c>
    </row>
    <row r="745" spans="1:12" x14ac:dyDescent="0.25">
      <c r="A745" t="s">
        <v>13</v>
      </c>
      <c r="B745" t="str">
        <f>"9781260456400"</f>
        <v>9781260456400</v>
      </c>
      <c r="C745" t="s">
        <v>2631</v>
      </c>
      <c r="E745" t="s">
        <v>2393</v>
      </c>
      <c r="F745" t="s">
        <v>16</v>
      </c>
      <c r="G745">
        <v>2022</v>
      </c>
      <c r="H745" s="1">
        <v>44553</v>
      </c>
      <c r="I745" t="s">
        <v>33</v>
      </c>
      <c r="J745" t="s">
        <v>34</v>
      </c>
      <c r="K745" t="s">
        <v>19</v>
      </c>
      <c r="L745" t="s">
        <v>2632</v>
      </c>
    </row>
    <row r="746" spans="1:12" x14ac:dyDescent="0.25">
      <c r="A746" t="s">
        <v>13</v>
      </c>
      <c r="B746" t="str">
        <f>"9780071770187"</f>
        <v>9780071770187</v>
      </c>
      <c r="C746" t="s">
        <v>2633</v>
      </c>
      <c r="E746" t="s">
        <v>149</v>
      </c>
      <c r="F746" t="s">
        <v>16</v>
      </c>
      <c r="G746">
        <v>2013</v>
      </c>
      <c r="H746" s="1">
        <v>42429</v>
      </c>
      <c r="I746" t="s">
        <v>2634</v>
      </c>
      <c r="J746" t="s">
        <v>120</v>
      </c>
      <c r="K746" t="s">
        <v>19</v>
      </c>
      <c r="L746" t="s">
        <v>2635</v>
      </c>
    </row>
    <row r="747" spans="1:12" x14ac:dyDescent="0.25">
      <c r="A747" t="s">
        <v>13</v>
      </c>
      <c r="B747" t="str">
        <f>"9780071819817"</f>
        <v>9780071819817</v>
      </c>
      <c r="C747" t="s">
        <v>2636</v>
      </c>
      <c r="E747" t="s">
        <v>2637</v>
      </c>
      <c r="F747" t="s">
        <v>16</v>
      </c>
      <c r="G747">
        <v>2014</v>
      </c>
      <c r="H747" s="1">
        <v>41912</v>
      </c>
      <c r="I747" t="s">
        <v>63</v>
      </c>
      <c r="J747" t="s">
        <v>64</v>
      </c>
      <c r="K747" t="s">
        <v>19</v>
      </c>
      <c r="L747" t="s">
        <v>2638</v>
      </c>
    </row>
    <row r="748" spans="1:12" x14ac:dyDescent="0.25">
      <c r="A748" t="s">
        <v>13</v>
      </c>
      <c r="B748" t="str">
        <f>"9780071821780"</f>
        <v>9780071821780</v>
      </c>
      <c r="C748" t="s">
        <v>2639</v>
      </c>
      <c r="E748" t="s">
        <v>2640</v>
      </c>
      <c r="F748" t="s">
        <v>16</v>
      </c>
      <c r="G748">
        <v>2014</v>
      </c>
      <c r="H748" s="1">
        <v>41879</v>
      </c>
      <c r="I748" t="s">
        <v>1196</v>
      </c>
      <c r="J748" t="s">
        <v>39</v>
      </c>
      <c r="K748" t="s">
        <v>19</v>
      </c>
      <c r="L748" t="s">
        <v>2641</v>
      </c>
    </row>
    <row r="749" spans="1:12" x14ac:dyDescent="0.25">
      <c r="A749" t="s">
        <v>13</v>
      </c>
      <c r="B749" t="str">
        <f>"9780071822282"</f>
        <v>9780071822282</v>
      </c>
      <c r="C749" t="s">
        <v>2642</v>
      </c>
      <c r="E749" t="s">
        <v>1126</v>
      </c>
      <c r="F749" t="s">
        <v>16</v>
      </c>
      <c r="G749">
        <v>2014</v>
      </c>
      <c r="H749" s="1">
        <v>42063</v>
      </c>
      <c r="I749" t="s">
        <v>43</v>
      </c>
      <c r="J749" t="s">
        <v>44</v>
      </c>
      <c r="K749" t="s">
        <v>19</v>
      </c>
      <c r="L749" t="s">
        <v>2643</v>
      </c>
    </row>
    <row r="750" spans="1:12" x14ac:dyDescent="0.25">
      <c r="A750" t="s">
        <v>13</v>
      </c>
      <c r="B750" t="str">
        <f>"9780071754408"</f>
        <v>9780071754408</v>
      </c>
      <c r="C750" t="s">
        <v>2644</v>
      </c>
      <c r="E750" t="s">
        <v>2645</v>
      </c>
      <c r="F750" t="s">
        <v>16</v>
      </c>
      <c r="G750">
        <v>2011</v>
      </c>
      <c r="H750" s="1">
        <v>41281</v>
      </c>
      <c r="I750" t="s">
        <v>442</v>
      </c>
      <c r="J750" t="s">
        <v>29</v>
      </c>
      <c r="K750" t="s">
        <v>19</v>
      </c>
      <c r="L750" t="s">
        <v>2646</v>
      </c>
    </row>
    <row r="751" spans="1:12" x14ac:dyDescent="0.25">
      <c r="A751" t="s">
        <v>13</v>
      </c>
      <c r="B751" t="str">
        <f>"9780071759663"</f>
        <v>9780071759663</v>
      </c>
      <c r="C751" t="s">
        <v>2647</v>
      </c>
      <c r="E751" t="s">
        <v>2648</v>
      </c>
      <c r="F751" t="s">
        <v>16</v>
      </c>
      <c r="G751">
        <v>2012</v>
      </c>
      <c r="H751" s="1">
        <v>41389</v>
      </c>
      <c r="I751" t="s">
        <v>2649</v>
      </c>
      <c r="J751" t="s">
        <v>2650</v>
      </c>
      <c r="K751" t="s">
        <v>19</v>
      </c>
      <c r="L751" t="s">
        <v>2651</v>
      </c>
    </row>
    <row r="752" spans="1:12" x14ac:dyDescent="0.25">
      <c r="A752" t="s">
        <v>13</v>
      </c>
      <c r="B752" t="str">
        <f>"9781260134858"</f>
        <v>9781260134858</v>
      </c>
      <c r="C752" t="s">
        <v>2652</v>
      </c>
      <c r="E752" t="s">
        <v>2653</v>
      </c>
      <c r="F752" t="s">
        <v>16</v>
      </c>
      <c r="G752">
        <v>2019</v>
      </c>
      <c r="H752" s="1">
        <v>43761</v>
      </c>
      <c r="I752" t="s">
        <v>2654</v>
      </c>
      <c r="J752" t="s">
        <v>2655</v>
      </c>
      <c r="K752" t="s">
        <v>19</v>
      </c>
      <c r="L752" t="s">
        <v>2656</v>
      </c>
    </row>
    <row r="753" spans="1:12" x14ac:dyDescent="0.25">
      <c r="A753" t="s">
        <v>13</v>
      </c>
      <c r="B753" t="str">
        <f>"9780071833950"</f>
        <v>9780071833950</v>
      </c>
      <c r="C753" t="s">
        <v>2657</v>
      </c>
      <c r="E753" t="s">
        <v>1137</v>
      </c>
      <c r="F753" t="s">
        <v>16</v>
      </c>
      <c r="G753">
        <v>2016</v>
      </c>
      <c r="H753" s="1">
        <v>42516</v>
      </c>
      <c r="I753" t="s">
        <v>2139</v>
      </c>
      <c r="J753" t="s">
        <v>2140</v>
      </c>
      <c r="K753" t="s">
        <v>19</v>
      </c>
      <c r="L753" t="s">
        <v>2658</v>
      </c>
    </row>
    <row r="754" spans="1:12" x14ac:dyDescent="0.25">
      <c r="A754" t="s">
        <v>13</v>
      </c>
      <c r="B754" t="str">
        <f>"9781260452778"</f>
        <v>9781260452778</v>
      </c>
      <c r="C754" t="s">
        <v>2659</v>
      </c>
      <c r="E754" t="s">
        <v>2660</v>
      </c>
      <c r="F754" t="s">
        <v>16</v>
      </c>
      <c r="G754">
        <v>2019</v>
      </c>
      <c r="H754" s="1">
        <v>45098</v>
      </c>
      <c r="I754" t="s">
        <v>776</v>
      </c>
      <c r="J754" t="s">
        <v>777</v>
      </c>
      <c r="K754" t="s">
        <v>19</v>
      </c>
      <c r="L754" t="s">
        <v>2661</v>
      </c>
    </row>
    <row r="755" spans="1:12" x14ac:dyDescent="0.25">
      <c r="A755" t="s">
        <v>13</v>
      </c>
      <c r="B755" t="str">
        <f>"9781260117998"</f>
        <v>9781260117998</v>
      </c>
      <c r="C755" t="s">
        <v>2662</v>
      </c>
      <c r="E755" t="s">
        <v>1937</v>
      </c>
      <c r="F755" t="s">
        <v>16</v>
      </c>
      <c r="G755">
        <v>2020</v>
      </c>
      <c r="H755" s="1">
        <v>44034</v>
      </c>
      <c r="I755" t="s">
        <v>2663</v>
      </c>
      <c r="J755" t="s">
        <v>1177</v>
      </c>
      <c r="K755" t="s">
        <v>19</v>
      </c>
      <c r="L755" t="s">
        <v>2664</v>
      </c>
    </row>
    <row r="756" spans="1:12" x14ac:dyDescent="0.25">
      <c r="A756" t="s">
        <v>13</v>
      </c>
      <c r="B756" t="str">
        <f>"9780071795579"</f>
        <v>9780071795579</v>
      </c>
      <c r="C756" t="s">
        <v>2665</v>
      </c>
      <c r="E756" t="s">
        <v>2666</v>
      </c>
      <c r="F756" t="s">
        <v>16</v>
      </c>
      <c r="G756">
        <v>2013</v>
      </c>
      <c r="H756" s="1">
        <v>41248</v>
      </c>
      <c r="I756" t="s">
        <v>1663</v>
      </c>
      <c r="J756" t="s">
        <v>1664</v>
      </c>
      <c r="K756" t="s">
        <v>19</v>
      </c>
      <c r="L756" t="s">
        <v>2667</v>
      </c>
    </row>
    <row r="757" spans="1:12" x14ac:dyDescent="0.25">
      <c r="A757" t="s">
        <v>13</v>
      </c>
      <c r="B757" t="str">
        <f>"9781259644931"</f>
        <v>9781259644931</v>
      </c>
      <c r="C757" t="s">
        <v>2668</v>
      </c>
      <c r="E757" t="s">
        <v>2669</v>
      </c>
      <c r="F757" t="s">
        <v>16</v>
      </c>
      <c r="G757">
        <v>2017</v>
      </c>
      <c r="H757" s="1">
        <v>42695</v>
      </c>
      <c r="I757" t="s">
        <v>133</v>
      </c>
      <c r="J757" t="s">
        <v>29</v>
      </c>
      <c r="K757" t="s">
        <v>19</v>
      </c>
      <c r="L757" t="s">
        <v>2670</v>
      </c>
    </row>
    <row r="758" spans="1:12" x14ac:dyDescent="0.25">
      <c r="A758" t="s">
        <v>13</v>
      </c>
      <c r="B758" t="str">
        <f>"9781260455410"</f>
        <v>9781260455410</v>
      </c>
      <c r="C758" t="s">
        <v>2671</v>
      </c>
      <c r="E758" t="s">
        <v>2672</v>
      </c>
      <c r="F758" t="s">
        <v>16</v>
      </c>
      <c r="G758">
        <v>2021</v>
      </c>
      <c r="H758" s="1">
        <v>44405</v>
      </c>
      <c r="I758" t="s">
        <v>2673</v>
      </c>
      <c r="J758" t="s">
        <v>2674</v>
      </c>
      <c r="K758" t="s">
        <v>19</v>
      </c>
      <c r="L758" t="s">
        <v>2675</v>
      </c>
    </row>
    <row r="759" spans="1:12" x14ac:dyDescent="0.25">
      <c r="A759" t="s">
        <v>13</v>
      </c>
      <c r="B759" t="str">
        <f>"9780071799171"</f>
        <v>9780071799171</v>
      </c>
      <c r="C759" t="s">
        <v>2676</v>
      </c>
      <c r="E759" t="s">
        <v>1878</v>
      </c>
      <c r="F759" t="s">
        <v>16</v>
      </c>
      <c r="G759">
        <v>2013</v>
      </c>
      <c r="H759" s="1">
        <v>42819</v>
      </c>
      <c r="I759" t="s">
        <v>2677</v>
      </c>
      <c r="J759" t="s">
        <v>88</v>
      </c>
      <c r="K759" t="s">
        <v>19</v>
      </c>
      <c r="L759" t="s">
        <v>2678</v>
      </c>
    </row>
    <row r="760" spans="1:12" x14ac:dyDescent="0.25">
      <c r="A760" t="s">
        <v>13</v>
      </c>
      <c r="B760" t="str">
        <f>"9781259588013"</f>
        <v>9781259588013</v>
      </c>
      <c r="C760" t="s">
        <v>2679</v>
      </c>
      <c r="E760" t="s">
        <v>2680</v>
      </c>
      <c r="F760" t="s">
        <v>16</v>
      </c>
      <c r="G760">
        <v>2016</v>
      </c>
      <c r="H760" s="1">
        <v>42642</v>
      </c>
      <c r="I760" t="s">
        <v>180</v>
      </c>
      <c r="J760" t="s">
        <v>142</v>
      </c>
      <c r="K760" t="s">
        <v>19</v>
      </c>
      <c r="L760" t="s">
        <v>2681</v>
      </c>
    </row>
    <row r="761" spans="1:12" x14ac:dyDescent="0.25">
      <c r="A761" t="s">
        <v>13</v>
      </c>
      <c r="B761" t="str">
        <f>"9781260031188"</f>
        <v>9781260031188</v>
      </c>
      <c r="C761" t="s">
        <v>2682</v>
      </c>
      <c r="E761" t="s">
        <v>761</v>
      </c>
      <c r="F761" t="s">
        <v>16</v>
      </c>
      <c r="G761">
        <v>2018</v>
      </c>
      <c r="H761" s="1">
        <v>43132</v>
      </c>
      <c r="I761" t="s">
        <v>590</v>
      </c>
      <c r="J761" t="s">
        <v>252</v>
      </c>
      <c r="K761" t="s">
        <v>19</v>
      </c>
      <c r="L761" t="s">
        <v>2683</v>
      </c>
    </row>
    <row r="762" spans="1:12" x14ac:dyDescent="0.25">
      <c r="A762" t="s">
        <v>13</v>
      </c>
      <c r="B762" t="str">
        <f>"9781260440751"</f>
        <v>9781260440751</v>
      </c>
      <c r="C762" t="s">
        <v>2684</v>
      </c>
      <c r="E762" t="s">
        <v>2346</v>
      </c>
      <c r="F762" t="s">
        <v>16</v>
      </c>
      <c r="G762">
        <v>2019</v>
      </c>
      <c r="H762" s="1">
        <v>43670</v>
      </c>
      <c r="I762" t="s">
        <v>2685</v>
      </c>
      <c r="J762" t="s">
        <v>69</v>
      </c>
      <c r="K762" t="s">
        <v>19</v>
      </c>
      <c r="L762" t="s">
        <v>2686</v>
      </c>
    </row>
    <row r="763" spans="1:12" x14ac:dyDescent="0.25">
      <c r="A763" t="s">
        <v>13</v>
      </c>
      <c r="B763" t="str">
        <f>"9781260117585"</f>
        <v>9781260117585</v>
      </c>
      <c r="C763" t="s">
        <v>2687</v>
      </c>
      <c r="E763" t="s">
        <v>840</v>
      </c>
      <c r="F763" t="s">
        <v>16</v>
      </c>
      <c r="G763">
        <v>2018</v>
      </c>
      <c r="H763" s="1">
        <v>42787</v>
      </c>
      <c r="I763" t="s">
        <v>43</v>
      </c>
      <c r="J763" t="s">
        <v>44</v>
      </c>
      <c r="K763" t="s">
        <v>19</v>
      </c>
      <c r="L763" t="s">
        <v>2688</v>
      </c>
    </row>
    <row r="764" spans="1:12" x14ac:dyDescent="0.25">
      <c r="A764" t="s">
        <v>13</v>
      </c>
      <c r="B764" t="str">
        <f>"9780071787741"</f>
        <v>9780071787741</v>
      </c>
      <c r="C764" t="s">
        <v>2689</v>
      </c>
      <c r="E764" t="s">
        <v>1988</v>
      </c>
      <c r="F764" t="s">
        <v>16</v>
      </c>
      <c r="G764">
        <v>2013</v>
      </c>
      <c r="H764" s="1">
        <v>41332</v>
      </c>
      <c r="I764" t="s">
        <v>119</v>
      </c>
      <c r="J764" t="s">
        <v>120</v>
      </c>
      <c r="K764" t="s">
        <v>19</v>
      </c>
      <c r="L764" t="s">
        <v>2690</v>
      </c>
    </row>
    <row r="765" spans="1:12" x14ac:dyDescent="0.25">
      <c r="A765" t="s">
        <v>13</v>
      </c>
      <c r="B765" t="str">
        <f>"9781259584428"</f>
        <v>9781259584428</v>
      </c>
      <c r="C765" t="s">
        <v>2691</v>
      </c>
      <c r="E765" t="s">
        <v>742</v>
      </c>
      <c r="F765" t="s">
        <v>16</v>
      </c>
      <c r="G765">
        <v>2017</v>
      </c>
      <c r="H765" s="1">
        <v>42915</v>
      </c>
      <c r="I765" t="s">
        <v>115</v>
      </c>
      <c r="J765" t="s">
        <v>29</v>
      </c>
      <c r="K765" t="s">
        <v>19</v>
      </c>
      <c r="L765" t="s">
        <v>2692</v>
      </c>
    </row>
    <row r="766" spans="1:12" x14ac:dyDescent="0.25">
      <c r="A766" t="s">
        <v>13</v>
      </c>
      <c r="B766" t="str">
        <f>"9781259861550"</f>
        <v>9781259861550</v>
      </c>
      <c r="C766" t="s">
        <v>2693</v>
      </c>
      <c r="E766" t="s">
        <v>2694</v>
      </c>
      <c r="F766" t="s">
        <v>16</v>
      </c>
      <c r="G766">
        <v>2019</v>
      </c>
      <c r="H766" s="1">
        <v>43762</v>
      </c>
      <c r="I766" t="s">
        <v>2139</v>
      </c>
      <c r="J766" t="s">
        <v>2140</v>
      </c>
      <c r="K766" t="s">
        <v>19</v>
      </c>
      <c r="L766" t="s">
        <v>2695</v>
      </c>
    </row>
    <row r="767" spans="1:12" x14ac:dyDescent="0.25">
      <c r="A767" t="s">
        <v>13</v>
      </c>
      <c r="B767" t="str">
        <f>"9780070527997"</f>
        <v>9780070527997</v>
      </c>
      <c r="C767" t="s">
        <v>2696</v>
      </c>
      <c r="E767" t="s">
        <v>1129</v>
      </c>
      <c r="F767" t="s">
        <v>16</v>
      </c>
      <c r="G767">
        <v>2004</v>
      </c>
      <c r="H767" s="1">
        <v>41983</v>
      </c>
      <c r="K767" t="s">
        <v>247</v>
      </c>
      <c r="L767" t="s">
        <v>2697</v>
      </c>
    </row>
    <row r="768" spans="1:12" x14ac:dyDescent="0.25">
      <c r="A768" t="s">
        <v>13</v>
      </c>
      <c r="B768" t="str">
        <f>"9780071842372"</f>
        <v>9780071842372</v>
      </c>
      <c r="C768" t="s">
        <v>2698</v>
      </c>
      <c r="E768" t="s">
        <v>2699</v>
      </c>
      <c r="F768" t="s">
        <v>16</v>
      </c>
      <c r="G768">
        <v>2016</v>
      </c>
      <c r="H768" s="1">
        <v>42394</v>
      </c>
      <c r="I768" t="s">
        <v>43</v>
      </c>
      <c r="J768" t="s">
        <v>44</v>
      </c>
      <c r="K768" t="s">
        <v>19</v>
      </c>
      <c r="L768" t="s">
        <v>2700</v>
      </c>
    </row>
    <row r="769" spans="1:12" x14ac:dyDescent="0.25">
      <c r="A769" t="s">
        <v>13</v>
      </c>
      <c r="B769" t="str">
        <f>"9781260135626"</f>
        <v>9781260135626</v>
      </c>
      <c r="C769" t="s">
        <v>2701</v>
      </c>
      <c r="E769" t="s">
        <v>1233</v>
      </c>
      <c r="F769" t="s">
        <v>16</v>
      </c>
      <c r="G769">
        <v>2018</v>
      </c>
      <c r="H769" s="1">
        <v>43432</v>
      </c>
      <c r="I769" t="s">
        <v>180</v>
      </c>
      <c r="J769" t="s">
        <v>142</v>
      </c>
      <c r="K769" t="s">
        <v>19</v>
      </c>
      <c r="L769" t="s">
        <v>2702</v>
      </c>
    </row>
    <row r="770" spans="1:12" x14ac:dyDescent="0.25">
      <c r="A770" t="s">
        <v>13</v>
      </c>
      <c r="B770" t="str">
        <f>"9781260132236"</f>
        <v>9781260132236</v>
      </c>
      <c r="C770" t="s">
        <v>2703</v>
      </c>
      <c r="E770" t="s">
        <v>2704</v>
      </c>
      <c r="F770" t="s">
        <v>16</v>
      </c>
      <c r="G770">
        <v>2019</v>
      </c>
      <c r="H770" s="1">
        <v>43732</v>
      </c>
      <c r="I770" t="s">
        <v>2705</v>
      </c>
      <c r="J770" t="s">
        <v>695</v>
      </c>
      <c r="K770" t="s">
        <v>19</v>
      </c>
      <c r="L770" t="s">
        <v>2706</v>
      </c>
    </row>
    <row r="771" spans="1:12" x14ac:dyDescent="0.25">
      <c r="A771" t="s">
        <v>13</v>
      </c>
      <c r="B771" t="str">
        <f>"9781260456882"</f>
        <v>9781260456882</v>
      </c>
      <c r="C771" t="s">
        <v>2707</v>
      </c>
      <c r="E771" t="s">
        <v>2708</v>
      </c>
      <c r="F771" t="s">
        <v>16</v>
      </c>
      <c r="G771">
        <v>2021</v>
      </c>
      <c r="H771" s="1">
        <v>44433</v>
      </c>
      <c r="I771" t="s">
        <v>2709</v>
      </c>
      <c r="J771" t="s">
        <v>24</v>
      </c>
      <c r="K771" t="s">
        <v>19</v>
      </c>
      <c r="L771" t="s">
        <v>2710</v>
      </c>
    </row>
    <row r="772" spans="1:12" x14ac:dyDescent="0.25">
      <c r="A772" t="s">
        <v>13</v>
      </c>
      <c r="B772" t="str">
        <f>"9781259584275"</f>
        <v>9781259584275</v>
      </c>
      <c r="C772" t="s">
        <v>2711</v>
      </c>
      <c r="E772" t="s">
        <v>2133</v>
      </c>
      <c r="F772" t="s">
        <v>16</v>
      </c>
      <c r="G772">
        <v>2016</v>
      </c>
      <c r="H772" s="1">
        <v>42642</v>
      </c>
      <c r="I772" t="s">
        <v>28</v>
      </c>
      <c r="J772" t="s">
        <v>29</v>
      </c>
      <c r="K772" t="s">
        <v>19</v>
      </c>
      <c r="L772" t="s">
        <v>2712</v>
      </c>
    </row>
    <row r="773" spans="1:12" x14ac:dyDescent="0.25">
      <c r="A773" t="s">
        <v>13</v>
      </c>
      <c r="B773" t="str">
        <f>"9781260010534"</f>
        <v>9781260010534</v>
      </c>
      <c r="C773" t="s">
        <v>2713</v>
      </c>
      <c r="E773" t="s">
        <v>2714</v>
      </c>
      <c r="F773" t="s">
        <v>16</v>
      </c>
      <c r="G773">
        <v>2018</v>
      </c>
      <c r="H773" s="1">
        <v>43888</v>
      </c>
      <c r="I773" t="s">
        <v>106</v>
      </c>
      <c r="J773" t="s">
        <v>106</v>
      </c>
      <c r="K773" t="s">
        <v>19</v>
      </c>
      <c r="L773" t="s">
        <v>2715</v>
      </c>
    </row>
    <row r="774" spans="1:12" x14ac:dyDescent="0.25">
      <c r="A774" t="s">
        <v>13</v>
      </c>
      <c r="B774" t="str">
        <f>"9781260454208"</f>
        <v>9781260454208</v>
      </c>
      <c r="C774" t="s">
        <v>2716</v>
      </c>
      <c r="E774" t="s">
        <v>2717</v>
      </c>
      <c r="F774" t="s">
        <v>16</v>
      </c>
      <c r="G774">
        <v>2020</v>
      </c>
      <c r="H774" s="1">
        <v>43921</v>
      </c>
      <c r="I774" t="s">
        <v>106</v>
      </c>
      <c r="J774" t="s">
        <v>106</v>
      </c>
      <c r="K774" t="s">
        <v>19</v>
      </c>
      <c r="L774" t="s">
        <v>2718</v>
      </c>
    </row>
    <row r="775" spans="1:12" x14ac:dyDescent="0.25">
      <c r="A775" t="s">
        <v>13</v>
      </c>
      <c r="B775" t="str">
        <f>"9781260456639"</f>
        <v>9781260456639</v>
      </c>
      <c r="C775" t="s">
        <v>2719</v>
      </c>
      <c r="E775" t="s">
        <v>2720</v>
      </c>
      <c r="F775" t="s">
        <v>16</v>
      </c>
      <c r="G775">
        <v>2020</v>
      </c>
      <c r="H775" s="1">
        <v>43857</v>
      </c>
      <c r="I775" t="s">
        <v>2721</v>
      </c>
      <c r="J775" t="s">
        <v>777</v>
      </c>
      <c r="K775" t="s">
        <v>19</v>
      </c>
      <c r="L775" t="s">
        <v>2722</v>
      </c>
    </row>
    <row r="776" spans="1:12" x14ac:dyDescent="0.25">
      <c r="A776" t="s">
        <v>13</v>
      </c>
      <c r="B776" t="str">
        <f>"9780071835206"</f>
        <v>9780071835206</v>
      </c>
      <c r="C776" t="s">
        <v>2723</v>
      </c>
      <c r="E776" t="s">
        <v>1126</v>
      </c>
      <c r="F776" t="s">
        <v>16</v>
      </c>
      <c r="G776">
        <v>2015</v>
      </c>
      <c r="H776" s="1">
        <v>42181</v>
      </c>
      <c r="I776" t="s">
        <v>2724</v>
      </c>
      <c r="J776" t="s">
        <v>510</v>
      </c>
      <c r="K776" t="s">
        <v>19</v>
      </c>
      <c r="L776" t="s">
        <v>2725</v>
      </c>
    </row>
    <row r="777" spans="1:12" x14ac:dyDescent="0.25">
      <c r="A777" t="s">
        <v>13</v>
      </c>
      <c r="B777" t="str">
        <f>"9781260108385"</f>
        <v>9781260108385</v>
      </c>
      <c r="C777" t="s">
        <v>2726</v>
      </c>
      <c r="E777" t="s">
        <v>2390</v>
      </c>
      <c r="F777" t="s">
        <v>16</v>
      </c>
      <c r="G777">
        <v>2018</v>
      </c>
      <c r="H777" s="1">
        <v>43328</v>
      </c>
      <c r="I777" t="s">
        <v>2727</v>
      </c>
      <c r="J777" t="s">
        <v>1502</v>
      </c>
      <c r="K777" t="s">
        <v>247</v>
      </c>
      <c r="L777" t="s">
        <v>2728</v>
      </c>
    </row>
    <row r="778" spans="1:12" x14ac:dyDescent="0.25">
      <c r="A778" t="s">
        <v>13</v>
      </c>
      <c r="B778" t="str">
        <f>"9780071835732"</f>
        <v>9780071835732</v>
      </c>
      <c r="C778" t="s">
        <v>2729</v>
      </c>
      <c r="E778" t="s">
        <v>2244</v>
      </c>
      <c r="F778" t="s">
        <v>16</v>
      </c>
      <c r="G778">
        <v>2015</v>
      </c>
      <c r="H778" s="1">
        <v>42244</v>
      </c>
      <c r="I778" t="s">
        <v>2730</v>
      </c>
      <c r="J778" t="s">
        <v>1094</v>
      </c>
      <c r="K778" t="s">
        <v>19</v>
      </c>
      <c r="L778" t="s">
        <v>2731</v>
      </c>
    </row>
    <row r="779" spans="1:12" x14ac:dyDescent="0.25">
      <c r="A779" t="s">
        <v>13</v>
      </c>
      <c r="B779" t="str">
        <f>"9781259644696"</f>
        <v>9781259644696</v>
      </c>
      <c r="C779" t="s">
        <v>2732</v>
      </c>
      <c r="E779" t="s">
        <v>2733</v>
      </c>
      <c r="F779" t="s">
        <v>16</v>
      </c>
      <c r="G779">
        <v>2019</v>
      </c>
      <c r="H779" s="1">
        <v>43552</v>
      </c>
      <c r="I779" t="s">
        <v>400</v>
      </c>
      <c r="J779" t="s">
        <v>29</v>
      </c>
      <c r="K779" t="s">
        <v>19</v>
      </c>
      <c r="L779" t="s">
        <v>2734</v>
      </c>
    </row>
    <row r="780" spans="1:12" x14ac:dyDescent="0.25">
      <c r="A780" t="s">
        <v>13</v>
      </c>
      <c r="B780" t="str">
        <f>"9781259644252"</f>
        <v>9781259644252</v>
      </c>
      <c r="C780" t="s">
        <v>2735</v>
      </c>
      <c r="E780" t="s">
        <v>2736</v>
      </c>
      <c r="F780" t="s">
        <v>16</v>
      </c>
      <c r="G780">
        <v>2017</v>
      </c>
      <c r="H780" s="1">
        <v>42712</v>
      </c>
      <c r="I780" t="s">
        <v>43</v>
      </c>
      <c r="J780" t="s">
        <v>44</v>
      </c>
      <c r="K780" t="s">
        <v>19</v>
      </c>
      <c r="L780" t="s">
        <v>2737</v>
      </c>
    </row>
    <row r="781" spans="1:12" x14ac:dyDescent="0.25">
      <c r="A781" t="s">
        <v>13</v>
      </c>
      <c r="B781" t="str">
        <f>"9781259860423"</f>
        <v>9781259860423</v>
      </c>
      <c r="C781" t="s">
        <v>2738</v>
      </c>
      <c r="E781" t="s">
        <v>2739</v>
      </c>
      <c r="F781" t="s">
        <v>16</v>
      </c>
      <c r="G781">
        <v>2017</v>
      </c>
      <c r="H781" s="1">
        <v>43300</v>
      </c>
      <c r="I781" t="s">
        <v>2740</v>
      </c>
      <c r="J781" t="s">
        <v>1094</v>
      </c>
      <c r="K781" t="s">
        <v>19</v>
      </c>
      <c r="L781" t="s">
        <v>2741</v>
      </c>
    </row>
    <row r="782" spans="1:12" x14ac:dyDescent="0.25">
      <c r="A782" t="s">
        <v>13</v>
      </c>
      <c r="B782" t="str">
        <f>"9781260135268"</f>
        <v>9781260135268</v>
      </c>
      <c r="C782" t="s">
        <v>2742</v>
      </c>
      <c r="E782" t="s">
        <v>2743</v>
      </c>
      <c r="F782" t="s">
        <v>16</v>
      </c>
      <c r="G782">
        <v>2020</v>
      </c>
      <c r="H782" s="1">
        <v>43823</v>
      </c>
      <c r="I782" t="s">
        <v>899</v>
      </c>
      <c r="J782" t="s">
        <v>777</v>
      </c>
      <c r="K782" t="s">
        <v>19</v>
      </c>
      <c r="L782" t="s">
        <v>2744</v>
      </c>
    </row>
    <row r="783" spans="1:12" x14ac:dyDescent="0.25">
      <c r="A783" t="s">
        <v>13</v>
      </c>
      <c r="B783" t="str">
        <f>"9780071766395"</f>
        <v>9780071766395</v>
      </c>
      <c r="C783" t="s">
        <v>2745</v>
      </c>
      <c r="E783" t="s">
        <v>2746</v>
      </c>
      <c r="F783" t="s">
        <v>16</v>
      </c>
      <c r="G783">
        <v>2012</v>
      </c>
      <c r="H783" s="1">
        <v>41450</v>
      </c>
      <c r="I783" t="s">
        <v>408</v>
      </c>
      <c r="J783" t="s">
        <v>69</v>
      </c>
      <c r="K783" t="s">
        <v>19</v>
      </c>
      <c r="L783" t="s">
        <v>2747</v>
      </c>
    </row>
    <row r="784" spans="1:12" x14ac:dyDescent="0.25">
      <c r="A784" t="s">
        <v>13</v>
      </c>
      <c r="B784" t="str">
        <f>"9780071790222"</f>
        <v>9780071790222</v>
      </c>
      <c r="C784" t="s">
        <v>2748</v>
      </c>
      <c r="E784" t="s">
        <v>2749</v>
      </c>
      <c r="F784" t="s">
        <v>16</v>
      </c>
      <c r="G784">
        <v>2013</v>
      </c>
      <c r="H784" s="1">
        <v>41622</v>
      </c>
      <c r="I784" t="s">
        <v>1563</v>
      </c>
      <c r="J784" t="s">
        <v>1564</v>
      </c>
      <c r="K784" t="s">
        <v>19</v>
      </c>
      <c r="L784" t="s">
        <v>2750</v>
      </c>
    </row>
    <row r="785" spans="1:12" x14ac:dyDescent="0.25">
      <c r="A785" t="s">
        <v>13</v>
      </c>
      <c r="B785" t="str">
        <f>"9781260122251"</f>
        <v>9781260122251</v>
      </c>
      <c r="C785" t="s">
        <v>2751</v>
      </c>
      <c r="E785" t="s">
        <v>2752</v>
      </c>
      <c r="F785" t="s">
        <v>16</v>
      </c>
      <c r="G785">
        <v>2018</v>
      </c>
      <c r="H785" s="1">
        <v>43369</v>
      </c>
      <c r="I785" t="s">
        <v>2753</v>
      </c>
      <c r="J785" t="s">
        <v>2754</v>
      </c>
      <c r="K785" t="s">
        <v>19</v>
      </c>
      <c r="L785" t="s">
        <v>2755</v>
      </c>
    </row>
    <row r="786" spans="1:12" x14ac:dyDescent="0.25">
      <c r="A786" t="s">
        <v>13</v>
      </c>
      <c r="B786" t="str">
        <f>"9780071798426"</f>
        <v>9780071798426</v>
      </c>
      <c r="C786" t="s">
        <v>2756</v>
      </c>
      <c r="E786" t="s">
        <v>458</v>
      </c>
      <c r="F786" t="s">
        <v>16</v>
      </c>
      <c r="G786">
        <v>2014</v>
      </c>
      <c r="H786" s="1">
        <v>41653</v>
      </c>
      <c r="I786" t="s">
        <v>2757</v>
      </c>
      <c r="J786" t="s">
        <v>2758</v>
      </c>
      <c r="K786" t="s">
        <v>19</v>
      </c>
      <c r="L786" t="s">
        <v>2759</v>
      </c>
    </row>
    <row r="787" spans="1:12" x14ac:dyDescent="0.25">
      <c r="A787" t="s">
        <v>13</v>
      </c>
      <c r="B787" t="str">
        <f>"9781259861901"</f>
        <v>9781259861901</v>
      </c>
      <c r="C787" t="s">
        <v>2760</v>
      </c>
      <c r="E787" t="s">
        <v>2761</v>
      </c>
      <c r="F787" t="s">
        <v>16</v>
      </c>
      <c r="G787">
        <v>2019</v>
      </c>
      <c r="H787" s="1">
        <v>43455</v>
      </c>
      <c r="I787" t="s">
        <v>2762</v>
      </c>
      <c r="J787" t="s">
        <v>2763</v>
      </c>
      <c r="K787" t="s">
        <v>19</v>
      </c>
      <c r="L787" t="s">
        <v>2764</v>
      </c>
    </row>
    <row r="788" spans="1:12" x14ac:dyDescent="0.25">
      <c r="A788" t="s">
        <v>13</v>
      </c>
      <c r="B788" t="str">
        <f>"9781260116434"</f>
        <v>9781260116434</v>
      </c>
      <c r="C788" t="s">
        <v>2765</v>
      </c>
      <c r="E788" t="s">
        <v>2766</v>
      </c>
      <c r="F788" t="s">
        <v>16</v>
      </c>
      <c r="G788">
        <v>2018</v>
      </c>
      <c r="H788" s="1">
        <v>43300</v>
      </c>
      <c r="I788" t="s">
        <v>2767</v>
      </c>
      <c r="J788" t="s">
        <v>222</v>
      </c>
      <c r="K788" t="s">
        <v>19</v>
      </c>
      <c r="L788" t="s">
        <v>2768</v>
      </c>
    </row>
    <row r="789" spans="1:12" x14ac:dyDescent="0.25">
      <c r="A789" t="s">
        <v>13</v>
      </c>
      <c r="B789" t="str">
        <f>"9781260132366"</f>
        <v>9781260132366</v>
      </c>
      <c r="C789" t="s">
        <v>2769</v>
      </c>
      <c r="E789" t="s">
        <v>2770</v>
      </c>
      <c r="F789" t="s">
        <v>16</v>
      </c>
      <c r="G789">
        <v>2019</v>
      </c>
      <c r="H789" s="1">
        <v>44103</v>
      </c>
      <c r="I789" t="s">
        <v>2771</v>
      </c>
      <c r="J789" t="s">
        <v>538</v>
      </c>
      <c r="K789" t="s">
        <v>19</v>
      </c>
      <c r="L789" t="s">
        <v>2772</v>
      </c>
    </row>
    <row r="790" spans="1:12" x14ac:dyDescent="0.25">
      <c r="A790" t="s">
        <v>13</v>
      </c>
      <c r="B790" t="str">
        <f>"9780071836906"</f>
        <v>9780071836906</v>
      </c>
      <c r="C790" t="s">
        <v>2773</v>
      </c>
      <c r="E790" t="s">
        <v>2774</v>
      </c>
      <c r="F790" t="s">
        <v>16</v>
      </c>
      <c r="G790">
        <v>2015</v>
      </c>
      <c r="H790" s="1">
        <v>42153</v>
      </c>
      <c r="I790" t="s">
        <v>2775</v>
      </c>
      <c r="J790" t="s">
        <v>2776</v>
      </c>
      <c r="K790" t="s">
        <v>19</v>
      </c>
      <c r="L790" t="s">
        <v>2777</v>
      </c>
    </row>
    <row r="791" spans="1:12" x14ac:dyDescent="0.25">
      <c r="A791" t="s">
        <v>13</v>
      </c>
      <c r="B791" t="str">
        <f>"9781259837425"</f>
        <v>9781259837425</v>
      </c>
      <c r="C791" t="s">
        <v>2778</v>
      </c>
      <c r="E791" t="s">
        <v>2779</v>
      </c>
      <c r="F791" t="s">
        <v>16</v>
      </c>
      <c r="G791">
        <v>2017</v>
      </c>
      <c r="H791" s="1">
        <v>43400</v>
      </c>
      <c r="I791" t="s">
        <v>404</v>
      </c>
      <c r="J791" t="s">
        <v>49</v>
      </c>
      <c r="K791" t="s">
        <v>19</v>
      </c>
      <c r="L791" t="s">
        <v>2780</v>
      </c>
    </row>
    <row r="792" spans="1:12" x14ac:dyDescent="0.25">
      <c r="A792" t="s">
        <v>13</v>
      </c>
      <c r="B792" t="str">
        <f>"9780071767187"</f>
        <v>9780071767187</v>
      </c>
      <c r="C792" t="s">
        <v>2781</v>
      </c>
      <c r="E792" t="s">
        <v>2782</v>
      </c>
      <c r="F792" t="s">
        <v>16</v>
      </c>
      <c r="G792">
        <v>2012</v>
      </c>
      <c r="H792" s="1">
        <v>41303</v>
      </c>
      <c r="I792" t="s">
        <v>404</v>
      </c>
      <c r="J792" t="s">
        <v>49</v>
      </c>
      <c r="K792" t="s">
        <v>19</v>
      </c>
      <c r="L792" t="s">
        <v>2783</v>
      </c>
    </row>
    <row r="793" spans="1:12" x14ac:dyDescent="0.25">
      <c r="A793" t="s">
        <v>13</v>
      </c>
      <c r="B793" t="str">
        <f>"9780071782777"</f>
        <v>9780071782777</v>
      </c>
      <c r="C793" t="s">
        <v>2784</v>
      </c>
      <c r="E793" t="s">
        <v>994</v>
      </c>
      <c r="F793" t="s">
        <v>16</v>
      </c>
      <c r="G793">
        <v>2013</v>
      </c>
      <c r="H793" s="1">
        <v>42077</v>
      </c>
      <c r="I793" t="s">
        <v>2785</v>
      </c>
      <c r="J793" t="s">
        <v>44</v>
      </c>
      <c r="K793" t="s">
        <v>19</v>
      </c>
      <c r="L793" t="s">
        <v>2786</v>
      </c>
    </row>
    <row r="794" spans="1:12" x14ac:dyDescent="0.25">
      <c r="A794" t="s">
        <v>13</v>
      </c>
      <c r="B794" t="str">
        <f>"9780071822145"</f>
        <v>9780071822145</v>
      </c>
      <c r="C794" t="s">
        <v>2787</v>
      </c>
      <c r="E794" t="s">
        <v>2133</v>
      </c>
      <c r="F794" t="s">
        <v>16</v>
      </c>
      <c r="G794">
        <v>2014</v>
      </c>
      <c r="H794" s="1">
        <v>42037</v>
      </c>
      <c r="I794" t="s">
        <v>203</v>
      </c>
      <c r="J794" t="s">
        <v>29</v>
      </c>
      <c r="K794" t="s">
        <v>19</v>
      </c>
      <c r="L794" t="s">
        <v>2788</v>
      </c>
    </row>
    <row r="795" spans="1:12" x14ac:dyDescent="0.25">
      <c r="A795" t="s">
        <v>13</v>
      </c>
      <c r="B795" t="str">
        <f>"9781260456844"</f>
        <v>9781260456844</v>
      </c>
      <c r="C795" t="s">
        <v>2789</v>
      </c>
      <c r="E795" t="s">
        <v>2790</v>
      </c>
      <c r="F795" t="s">
        <v>16</v>
      </c>
      <c r="G795">
        <v>2019</v>
      </c>
      <c r="H795" s="1">
        <v>43699</v>
      </c>
      <c r="I795" t="s">
        <v>776</v>
      </c>
      <c r="J795" t="s">
        <v>777</v>
      </c>
      <c r="K795" t="s">
        <v>19</v>
      </c>
      <c r="L795" t="s">
        <v>2791</v>
      </c>
    </row>
    <row r="796" spans="1:12" x14ac:dyDescent="0.25">
      <c r="A796" t="s">
        <v>13</v>
      </c>
      <c r="B796" t="str">
        <f>"9781260458336"</f>
        <v>9781260458336</v>
      </c>
      <c r="C796" t="s">
        <v>2792</v>
      </c>
      <c r="E796" t="s">
        <v>2793</v>
      </c>
      <c r="F796" t="s">
        <v>16</v>
      </c>
      <c r="G796">
        <v>2021</v>
      </c>
      <c r="H796" s="1">
        <v>44224</v>
      </c>
      <c r="I796" t="s">
        <v>2794</v>
      </c>
      <c r="J796" t="s">
        <v>1177</v>
      </c>
      <c r="K796" t="s">
        <v>19</v>
      </c>
      <c r="L796" t="s">
        <v>2795</v>
      </c>
    </row>
    <row r="797" spans="1:12" x14ac:dyDescent="0.25">
      <c r="A797" t="s">
        <v>13</v>
      </c>
      <c r="B797" t="str">
        <f>"9781259643095"</f>
        <v>9781259643095</v>
      </c>
      <c r="C797" t="s">
        <v>2796</v>
      </c>
      <c r="E797" t="s">
        <v>2797</v>
      </c>
      <c r="F797" t="s">
        <v>16</v>
      </c>
      <c r="G797">
        <v>2017</v>
      </c>
      <c r="H797" s="1">
        <v>42915</v>
      </c>
      <c r="I797" t="s">
        <v>2798</v>
      </c>
      <c r="J797" t="s">
        <v>69</v>
      </c>
      <c r="K797" t="s">
        <v>19</v>
      </c>
      <c r="L797" t="s">
        <v>2799</v>
      </c>
    </row>
    <row r="798" spans="1:12" x14ac:dyDescent="0.25">
      <c r="A798" t="s">
        <v>13</v>
      </c>
      <c r="B798" t="str">
        <f>"9781260143560"</f>
        <v>9781260143560</v>
      </c>
      <c r="C798" t="s">
        <v>2800</v>
      </c>
      <c r="E798" t="s">
        <v>2370</v>
      </c>
      <c r="F798" t="s">
        <v>16</v>
      </c>
      <c r="G798">
        <v>2020</v>
      </c>
      <c r="H798" s="1">
        <v>43938</v>
      </c>
      <c r="I798" t="s">
        <v>115</v>
      </c>
      <c r="J798" t="s">
        <v>29</v>
      </c>
      <c r="K798" t="s">
        <v>19</v>
      </c>
      <c r="L798" t="s">
        <v>2801</v>
      </c>
    </row>
    <row r="799" spans="1:12" x14ac:dyDescent="0.25">
      <c r="A799" t="s">
        <v>13</v>
      </c>
      <c r="B799" t="str">
        <f>"9781260459999"</f>
        <v>9781260459999</v>
      </c>
      <c r="C799" t="s">
        <v>2802</v>
      </c>
      <c r="E799" t="s">
        <v>2803</v>
      </c>
      <c r="F799" t="s">
        <v>16</v>
      </c>
      <c r="G799">
        <v>2021</v>
      </c>
      <c r="H799" s="1">
        <v>44498</v>
      </c>
      <c r="I799" t="s">
        <v>2804</v>
      </c>
      <c r="J799" t="s">
        <v>156</v>
      </c>
      <c r="K799" t="s">
        <v>19</v>
      </c>
      <c r="L799" t="s">
        <v>2805</v>
      </c>
    </row>
    <row r="800" spans="1:12" x14ac:dyDescent="0.25">
      <c r="A800" t="s">
        <v>13</v>
      </c>
      <c r="B800" t="str">
        <f>"9780071841726"</f>
        <v>9780071841726</v>
      </c>
      <c r="C800" t="s">
        <v>2806</v>
      </c>
      <c r="E800" t="s">
        <v>2807</v>
      </c>
      <c r="F800" t="s">
        <v>16</v>
      </c>
      <c r="G800">
        <v>2019</v>
      </c>
      <c r="H800" s="1">
        <v>43616</v>
      </c>
      <c r="I800" t="s">
        <v>2808</v>
      </c>
      <c r="J800" t="s">
        <v>83</v>
      </c>
      <c r="K800" t="s">
        <v>19</v>
      </c>
      <c r="L800" t="s">
        <v>2809</v>
      </c>
    </row>
    <row r="801" spans="1:12" x14ac:dyDescent="0.25">
      <c r="A801" t="s">
        <v>13</v>
      </c>
      <c r="B801" t="str">
        <f>"9780071812221"</f>
        <v>9780071812221</v>
      </c>
      <c r="C801" t="s">
        <v>2810</v>
      </c>
      <c r="E801" t="s">
        <v>2811</v>
      </c>
      <c r="F801" t="s">
        <v>16</v>
      </c>
      <c r="G801">
        <v>2014</v>
      </c>
      <c r="H801" s="1">
        <v>41727</v>
      </c>
      <c r="I801" t="s">
        <v>1506</v>
      </c>
      <c r="J801" t="s">
        <v>1507</v>
      </c>
      <c r="K801" t="s">
        <v>19</v>
      </c>
      <c r="L801" t="s">
        <v>2812</v>
      </c>
    </row>
    <row r="802" spans="1:12" x14ac:dyDescent="0.25">
      <c r="A802" t="s">
        <v>13</v>
      </c>
      <c r="B802" t="str">
        <f>"9781259641336"</f>
        <v>9781259641336</v>
      </c>
      <c r="C802" t="s">
        <v>2813</v>
      </c>
      <c r="E802" t="s">
        <v>2814</v>
      </c>
      <c r="F802" t="s">
        <v>16</v>
      </c>
      <c r="G802">
        <v>2017</v>
      </c>
      <c r="H802" s="1">
        <v>42727</v>
      </c>
      <c r="I802" t="s">
        <v>2815</v>
      </c>
      <c r="J802" t="s">
        <v>222</v>
      </c>
      <c r="K802" t="s">
        <v>19</v>
      </c>
      <c r="L802" t="s">
        <v>2816</v>
      </c>
    </row>
    <row r="803" spans="1:12" x14ac:dyDescent="0.25">
      <c r="A803" t="s">
        <v>13</v>
      </c>
      <c r="B803" t="str">
        <f>"9781260453782"</f>
        <v>9781260453782</v>
      </c>
      <c r="C803" t="s">
        <v>2817</v>
      </c>
      <c r="E803" t="s">
        <v>2818</v>
      </c>
      <c r="F803" t="s">
        <v>16</v>
      </c>
      <c r="G803">
        <v>2020</v>
      </c>
      <c r="H803" s="1">
        <v>43921</v>
      </c>
      <c r="I803" t="s">
        <v>2819</v>
      </c>
      <c r="J803" t="s">
        <v>151</v>
      </c>
      <c r="K803" t="s">
        <v>19</v>
      </c>
      <c r="L803" t="s">
        <v>2820</v>
      </c>
    </row>
    <row r="804" spans="1:12" x14ac:dyDescent="0.25">
      <c r="A804" t="s">
        <v>13</v>
      </c>
      <c r="B804" t="str">
        <f>"9781260452334"</f>
        <v>9781260452334</v>
      </c>
      <c r="C804" t="s">
        <v>2821</v>
      </c>
      <c r="E804" t="s">
        <v>2822</v>
      </c>
      <c r="F804" t="s">
        <v>16</v>
      </c>
      <c r="G804">
        <v>2021</v>
      </c>
      <c r="H804" s="1">
        <v>44372</v>
      </c>
      <c r="I804" t="s">
        <v>180</v>
      </c>
      <c r="J804" t="s">
        <v>142</v>
      </c>
      <c r="K804" t="s">
        <v>19</v>
      </c>
      <c r="L804" t="s">
        <v>2823</v>
      </c>
    </row>
    <row r="805" spans="1:12" x14ac:dyDescent="0.25">
      <c r="A805" t="s">
        <v>13</v>
      </c>
      <c r="B805" t="str">
        <f>"9781260460254"</f>
        <v>9781260460254</v>
      </c>
      <c r="C805" t="s">
        <v>2824</v>
      </c>
      <c r="E805" t="s">
        <v>2825</v>
      </c>
      <c r="F805" t="s">
        <v>16</v>
      </c>
      <c r="G805">
        <v>2021</v>
      </c>
      <c r="H805" s="1">
        <v>44127</v>
      </c>
      <c r="I805" t="s">
        <v>903</v>
      </c>
      <c r="J805" t="s">
        <v>29</v>
      </c>
      <c r="K805" t="s">
        <v>19</v>
      </c>
      <c r="L805" t="s">
        <v>2826</v>
      </c>
    </row>
    <row r="806" spans="1:12" x14ac:dyDescent="0.25">
      <c r="A806" t="s">
        <v>13</v>
      </c>
      <c r="B806" t="str">
        <f>"9780071743891"</f>
        <v>9780071743891</v>
      </c>
      <c r="C806" t="s">
        <v>2827</v>
      </c>
      <c r="E806" t="s">
        <v>2828</v>
      </c>
      <c r="F806" t="s">
        <v>16</v>
      </c>
      <c r="G806">
        <v>2011</v>
      </c>
      <c r="H806" s="1">
        <v>41256</v>
      </c>
      <c r="I806" t="s">
        <v>2829</v>
      </c>
      <c r="J806" t="s">
        <v>74</v>
      </c>
      <c r="K806" t="s">
        <v>19</v>
      </c>
      <c r="L806" t="s">
        <v>2830</v>
      </c>
    </row>
    <row r="807" spans="1:12" x14ac:dyDescent="0.25">
      <c r="A807" t="s">
        <v>13</v>
      </c>
      <c r="B807" t="str">
        <f>"9780071818698"</f>
        <v>9780071818698</v>
      </c>
      <c r="C807" t="s">
        <v>2831</v>
      </c>
      <c r="E807" t="s">
        <v>2011</v>
      </c>
      <c r="F807" t="s">
        <v>16</v>
      </c>
      <c r="G807">
        <v>2014</v>
      </c>
      <c r="H807" s="1">
        <v>44183</v>
      </c>
      <c r="I807" t="s">
        <v>470</v>
      </c>
      <c r="J807" t="s">
        <v>120</v>
      </c>
      <c r="K807" t="s">
        <v>19</v>
      </c>
      <c r="L807" t="s">
        <v>2832</v>
      </c>
    </row>
    <row r="808" spans="1:12" x14ac:dyDescent="0.25">
      <c r="A808" t="s">
        <v>13</v>
      </c>
      <c r="B808" t="str">
        <f>"9781259641978"</f>
        <v>9781259641978</v>
      </c>
      <c r="C808" t="s">
        <v>2833</v>
      </c>
      <c r="E808" t="s">
        <v>2834</v>
      </c>
      <c r="F808" t="s">
        <v>16</v>
      </c>
      <c r="G808">
        <v>2019</v>
      </c>
      <c r="H808" s="1">
        <v>43594</v>
      </c>
      <c r="I808" t="s">
        <v>2835</v>
      </c>
      <c r="J808" t="s">
        <v>69</v>
      </c>
      <c r="K808" t="s">
        <v>19</v>
      </c>
      <c r="L808" t="s">
        <v>2836</v>
      </c>
    </row>
    <row r="809" spans="1:12" x14ac:dyDescent="0.25">
      <c r="A809" t="s">
        <v>13</v>
      </c>
      <c r="B809" t="str">
        <f>"9781259642586"</f>
        <v>9781259642586</v>
      </c>
      <c r="C809" t="s">
        <v>2837</v>
      </c>
      <c r="E809" t="s">
        <v>2247</v>
      </c>
      <c r="F809" t="s">
        <v>16</v>
      </c>
      <c r="G809">
        <v>2018</v>
      </c>
      <c r="H809" s="1">
        <v>43221</v>
      </c>
      <c r="I809" t="s">
        <v>29</v>
      </c>
      <c r="J809" t="s">
        <v>29</v>
      </c>
      <c r="K809" t="s">
        <v>19</v>
      </c>
      <c r="L809" t="s">
        <v>2838</v>
      </c>
    </row>
    <row r="810" spans="1:12" x14ac:dyDescent="0.25">
      <c r="A810" t="s">
        <v>13</v>
      </c>
      <c r="B810" t="str">
        <f>"9781260441512"</f>
        <v>9781260441512</v>
      </c>
      <c r="C810" t="s">
        <v>2839</v>
      </c>
      <c r="E810" t="s">
        <v>2840</v>
      </c>
      <c r="F810" t="s">
        <v>16</v>
      </c>
      <c r="G810">
        <v>2019</v>
      </c>
      <c r="H810" s="1">
        <v>44061</v>
      </c>
      <c r="I810" t="s">
        <v>2841</v>
      </c>
      <c r="J810" t="s">
        <v>538</v>
      </c>
      <c r="K810" t="s">
        <v>19</v>
      </c>
      <c r="L810" t="s">
        <v>2842</v>
      </c>
    </row>
    <row r="811" spans="1:12" x14ac:dyDescent="0.25">
      <c r="A811" t="s">
        <v>13</v>
      </c>
      <c r="B811" t="str">
        <f>"9781260117608"</f>
        <v>9781260117608</v>
      </c>
      <c r="C811" t="s">
        <v>2843</v>
      </c>
      <c r="E811" t="s">
        <v>2844</v>
      </c>
      <c r="F811" t="s">
        <v>16</v>
      </c>
      <c r="G811">
        <v>2018</v>
      </c>
      <c r="H811" s="1">
        <v>43398</v>
      </c>
      <c r="I811" t="s">
        <v>2845</v>
      </c>
      <c r="J811" t="s">
        <v>2846</v>
      </c>
      <c r="K811" t="s">
        <v>19</v>
      </c>
      <c r="L811" t="s">
        <v>2847</v>
      </c>
    </row>
    <row r="812" spans="1:12" x14ac:dyDescent="0.25">
      <c r="A812" t="s">
        <v>13</v>
      </c>
      <c r="B812" t="str">
        <f>"9780071817660"</f>
        <v>9780071817660</v>
      </c>
      <c r="C812" t="s">
        <v>2848</v>
      </c>
      <c r="E812" t="s">
        <v>2849</v>
      </c>
      <c r="F812" t="s">
        <v>16</v>
      </c>
      <c r="G812">
        <v>2014</v>
      </c>
      <c r="H812" s="1">
        <v>41635</v>
      </c>
      <c r="I812" t="s">
        <v>2850</v>
      </c>
      <c r="J812" t="s">
        <v>49</v>
      </c>
      <c r="K812" t="s">
        <v>19</v>
      </c>
      <c r="L812" t="s">
        <v>2851</v>
      </c>
    </row>
    <row r="813" spans="1:12" x14ac:dyDescent="0.25">
      <c r="A813" t="s">
        <v>13</v>
      </c>
      <c r="B813" t="str">
        <f>"9781259586125"</f>
        <v>9781259586125</v>
      </c>
      <c r="C813" t="s">
        <v>2852</v>
      </c>
      <c r="E813" t="s">
        <v>2853</v>
      </c>
      <c r="F813" t="s">
        <v>16</v>
      </c>
      <c r="G813">
        <v>2015</v>
      </c>
      <c r="H813" s="1">
        <v>42306</v>
      </c>
      <c r="I813" t="s">
        <v>2854</v>
      </c>
      <c r="J813" t="s">
        <v>69</v>
      </c>
      <c r="K813" t="s">
        <v>19</v>
      </c>
      <c r="L813" t="s">
        <v>2855</v>
      </c>
    </row>
    <row r="814" spans="1:12" x14ac:dyDescent="0.25">
      <c r="A814" t="s">
        <v>13</v>
      </c>
      <c r="B814" t="str">
        <f>"9781260135909"</f>
        <v>9781260135909</v>
      </c>
      <c r="C814" t="s">
        <v>2856</v>
      </c>
      <c r="E814" t="s">
        <v>2857</v>
      </c>
      <c r="F814" t="s">
        <v>16</v>
      </c>
      <c r="G814">
        <v>2019</v>
      </c>
      <c r="H814" s="1">
        <v>43591</v>
      </c>
      <c r="I814" t="s">
        <v>2858</v>
      </c>
      <c r="J814" t="s">
        <v>39</v>
      </c>
      <c r="K814" t="s">
        <v>19</v>
      </c>
      <c r="L814" t="s">
        <v>2859</v>
      </c>
    </row>
    <row r="815" spans="1:12" x14ac:dyDescent="0.25">
      <c r="A815" t="s">
        <v>13</v>
      </c>
      <c r="B815" t="str">
        <f>"9780071741675"</f>
        <v>9780071741675</v>
      </c>
      <c r="C815" t="s">
        <v>2860</v>
      </c>
      <c r="E815" t="s">
        <v>2861</v>
      </c>
      <c r="F815" t="s">
        <v>16</v>
      </c>
      <c r="G815">
        <v>2011</v>
      </c>
      <c r="H815" s="1">
        <v>42273</v>
      </c>
      <c r="I815" t="s">
        <v>2862</v>
      </c>
      <c r="J815" t="s">
        <v>44</v>
      </c>
      <c r="K815" t="s">
        <v>19</v>
      </c>
      <c r="L815" t="s">
        <v>2863</v>
      </c>
    </row>
    <row r="816" spans="1:12" x14ac:dyDescent="0.25">
      <c r="A816" t="s">
        <v>13</v>
      </c>
      <c r="B816" t="str">
        <f>"9780071743853"</f>
        <v>9780071743853</v>
      </c>
      <c r="C816" t="s">
        <v>2864</v>
      </c>
      <c r="E816" t="s">
        <v>2865</v>
      </c>
      <c r="F816" t="s">
        <v>16</v>
      </c>
      <c r="G816">
        <v>2012</v>
      </c>
      <c r="H816" s="1">
        <v>41851</v>
      </c>
      <c r="I816" t="s">
        <v>1754</v>
      </c>
      <c r="J816" t="s">
        <v>49</v>
      </c>
      <c r="K816" t="s">
        <v>19</v>
      </c>
      <c r="L816" t="s">
        <v>2866</v>
      </c>
    </row>
    <row r="817" spans="1:12" x14ac:dyDescent="0.25">
      <c r="A817" t="s">
        <v>13</v>
      </c>
      <c r="B817" t="str">
        <f>"9780071746106"</f>
        <v>9780071746106</v>
      </c>
      <c r="C817" t="s">
        <v>2867</v>
      </c>
      <c r="E817" t="s">
        <v>2868</v>
      </c>
      <c r="F817" t="s">
        <v>16</v>
      </c>
      <c r="G817" t="s">
        <v>2869</v>
      </c>
      <c r="H817" s="1">
        <v>40909</v>
      </c>
      <c r="I817" t="s">
        <v>2870</v>
      </c>
      <c r="J817" t="s">
        <v>54</v>
      </c>
      <c r="K817" t="s">
        <v>19</v>
      </c>
      <c r="L817" t="s">
        <v>2871</v>
      </c>
    </row>
    <row r="818" spans="1:12" x14ac:dyDescent="0.25">
      <c r="A818" t="s">
        <v>13</v>
      </c>
      <c r="B818" t="str">
        <f>"9780071752442"</f>
        <v>9780071752442</v>
      </c>
      <c r="C818" t="s">
        <v>2872</v>
      </c>
      <c r="E818" t="s">
        <v>2873</v>
      </c>
      <c r="F818" t="s">
        <v>16</v>
      </c>
      <c r="G818">
        <v>2011</v>
      </c>
      <c r="H818" s="1">
        <v>41281</v>
      </c>
      <c r="I818" t="s">
        <v>2874</v>
      </c>
      <c r="J818" t="s">
        <v>2875</v>
      </c>
      <c r="K818" t="s">
        <v>19</v>
      </c>
      <c r="L818" t="s">
        <v>2876</v>
      </c>
    </row>
    <row r="819" spans="1:12" x14ac:dyDescent="0.25">
      <c r="A819" t="s">
        <v>13</v>
      </c>
      <c r="B819" t="str">
        <f>"9780071741057"</f>
        <v>9780071741057</v>
      </c>
      <c r="C819" t="s">
        <v>2877</v>
      </c>
      <c r="E819" t="s">
        <v>2878</v>
      </c>
      <c r="F819" t="s">
        <v>16</v>
      </c>
      <c r="G819">
        <v>2010</v>
      </c>
      <c r="H819" s="1">
        <v>41256</v>
      </c>
      <c r="I819" t="s">
        <v>1196</v>
      </c>
      <c r="J819" t="s">
        <v>39</v>
      </c>
      <c r="K819" t="s">
        <v>19</v>
      </c>
      <c r="L819" t="s">
        <v>2879</v>
      </c>
    </row>
    <row r="820" spans="1:12" x14ac:dyDescent="0.25">
      <c r="A820" t="s">
        <v>13</v>
      </c>
      <c r="B820" t="str">
        <f>"9781260440799"</f>
        <v>9781260440799</v>
      </c>
      <c r="C820" t="s">
        <v>2880</v>
      </c>
      <c r="E820" t="s">
        <v>2881</v>
      </c>
      <c r="F820" t="s">
        <v>16</v>
      </c>
      <c r="G820">
        <v>2020</v>
      </c>
      <c r="H820" s="1">
        <v>43823</v>
      </c>
      <c r="I820" t="s">
        <v>2882</v>
      </c>
      <c r="J820" t="s">
        <v>142</v>
      </c>
      <c r="K820" t="s">
        <v>19</v>
      </c>
      <c r="L820" t="s">
        <v>2883</v>
      </c>
    </row>
    <row r="821" spans="1:12" x14ac:dyDescent="0.25">
      <c r="A821" t="s">
        <v>13</v>
      </c>
      <c r="B821" t="str">
        <f>"9781260135039"</f>
        <v>9781260135039</v>
      </c>
      <c r="C821" t="s">
        <v>2884</v>
      </c>
      <c r="E821" t="s">
        <v>2885</v>
      </c>
      <c r="F821" t="s">
        <v>16</v>
      </c>
      <c r="G821">
        <v>2019</v>
      </c>
      <c r="H821" s="1">
        <v>44005</v>
      </c>
      <c r="I821" t="s">
        <v>2886</v>
      </c>
      <c r="J821" t="s">
        <v>2887</v>
      </c>
      <c r="K821" t="s">
        <v>19</v>
      </c>
      <c r="L821" t="s">
        <v>2888</v>
      </c>
    </row>
    <row r="822" spans="1:12" x14ac:dyDescent="0.25">
      <c r="A822" t="s">
        <v>13</v>
      </c>
      <c r="B822" t="str">
        <f>"9780071794336"</f>
        <v>9780071794336</v>
      </c>
      <c r="C822" t="s">
        <v>2889</v>
      </c>
      <c r="E822" t="s">
        <v>1549</v>
      </c>
      <c r="F822" t="s">
        <v>16</v>
      </c>
      <c r="G822">
        <v>2013</v>
      </c>
      <c r="H822" s="1">
        <v>41506</v>
      </c>
      <c r="I822" t="s">
        <v>2890</v>
      </c>
      <c r="J822" t="s">
        <v>2891</v>
      </c>
      <c r="K822" t="s">
        <v>19</v>
      </c>
      <c r="L822" t="s">
        <v>2892</v>
      </c>
    </row>
    <row r="823" spans="1:12" x14ac:dyDescent="0.25">
      <c r="A823" t="s">
        <v>13</v>
      </c>
      <c r="B823" t="str">
        <f>"9780071800129"</f>
        <v>9780071800129</v>
      </c>
      <c r="C823" t="s">
        <v>2893</v>
      </c>
      <c r="E823" t="s">
        <v>2393</v>
      </c>
      <c r="F823" t="s">
        <v>16</v>
      </c>
      <c r="G823">
        <v>2014</v>
      </c>
      <c r="H823" s="1">
        <v>41851</v>
      </c>
      <c r="I823" t="s">
        <v>2894</v>
      </c>
      <c r="J823" t="s">
        <v>189</v>
      </c>
      <c r="K823" t="s">
        <v>19</v>
      </c>
      <c r="L823" t="s">
        <v>2895</v>
      </c>
    </row>
    <row r="824" spans="1:12" x14ac:dyDescent="0.25">
      <c r="A824" t="s">
        <v>13</v>
      </c>
      <c r="B824" t="str">
        <f>"9781260019575"</f>
        <v>9781260019575</v>
      </c>
      <c r="C824" t="s">
        <v>2896</v>
      </c>
      <c r="E824" t="s">
        <v>2897</v>
      </c>
      <c r="F824" t="s">
        <v>16</v>
      </c>
      <c r="G824">
        <v>2019</v>
      </c>
      <c r="H824" s="1">
        <v>43584</v>
      </c>
      <c r="I824" t="s">
        <v>2898</v>
      </c>
      <c r="J824" t="s">
        <v>24</v>
      </c>
      <c r="K824" t="s">
        <v>19</v>
      </c>
      <c r="L824" t="s">
        <v>2899</v>
      </c>
    </row>
    <row r="825" spans="1:12" x14ac:dyDescent="0.25">
      <c r="A825" t="s">
        <v>13</v>
      </c>
      <c r="B825" t="str">
        <f>"9780071767927"</f>
        <v>9780071767927</v>
      </c>
      <c r="C825" t="s">
        <v>2900</v>
      </c>
      <c r="E825" t="s">
        <v>2901</v>
      </c>
      <c r="F825" t="s">
        <v>16</v>
      </c>
      <c r="G825">
        <v>2012</v>
      </c>
      <c r="H825" s="1">
        <v>41865</v>
      </c>
      <c r="I825" t="s">
        <v>1237</v>
      </c>
      <c r="J825" t="s">
        <v>142</v>
      </c>
      <c r="K825" t="s">
        <v>19</v>
      </c>
      <c r="L825" t="s">
        <v>2902</v>
      </c>
    </row>
    <row r="826" spans="1:12" x14ac:dyDescent="0.25">
      <c r="A826" t="s">
        <v>13</v>
      </c>
      <c r="B826" t="str">
        <f>"9780071832120"</f>
        <v>9780071832120</v>
      </c>
      <c r="C826" t="s">
        <v>2903</v>
      </c>
      <c r="E826" t="s">
        <v>2904</v>
      </c>
      <c r="F826" t="s">
        <v>16</v>
      </c>
      <c r="G826">
        <v>2014</v>
      </c>
      <c r="H826" s="1">
        <v>42063</v>
      </c>
      <c r="I826" t="s">
        <v>43</v>
      </c>
      <c r="J826" t="s">
        <v>44</v>
      </c>
      <c r="K826" t="s">
        <v>19</v>
      </c>
      <c r="L826" t="s">
        <v>2905</v>
      </c>
    </row>
    <row r="827" spans="1:12" x14ac:dyDescent="0.25">
      <c r="A827" t="s">
        <v>13</v>
      </c>
      <c r="B827" t="str">
        <f>"9781259587122"</f>
        <v>9781259587122</v>
      </c>
      <c r="C827" t="s">
        <v>2906</v>
      </c>
      <c r="E827" t="s">
        <v>2907</v>
      </c>
      <c r="F827" t="s">
        <v>16</v>
      </c>
      <c r="G827">
        <v>2015</v>
      </c>
      <c r="H827" s="1">
        <v>42305</v>
      </c>
      <c r="I827" t="s">
        <v>2908</v>
      </c>
      <c r="J827" t="s">
        <v>69</v>
      </c>
      <c r="K827" t="s">
        <v>19</v>
      </c>
      <c r="L827" t="s">
        <v>2909</v>
      </c>
    </row>
    <row r="828" spans="1:12" x14ac:dyDescent="0.25">
      <c r="A828" t="s">
        <v>13</v>
      </c>
      <c r="B828" t="str">
        <f>"9780071788557"</f>
        <v>9780071788557</v>
      </c>
      <c r="C828" t="s">
        <v>2910</v>
      </c>
      <c r="E828" t="s">
        <v>2911</v>
      </c>
      <c r="F828" t="s">
        <v>16</v>
      </c>
      <c r="G828">
        <v>2012</v>
      </c>
      <c r="H828" s="1">
        <v>41389</v>
      </c>
      <c r="I828" t="s">
        <v>1103</v>
      </c>
      <c r="J828" t="s">
        <v>49</v>
      </c>
      <c r="K828" t="s">
        <v>19</v>
      </c>
      <c r="L828" t="s">
        <v>2912</v>
      </c>
    </row>
    <row r="829" spans="1:12" x14ac:dyDescent="0.25">
      <c r="A829" t="s">
        <v>13</v>
      </c>
      <c r="B829" t="str">
        <f>"9781260440737"</f>
        <v>9781260440737</v>
      </c>
      <c r="C829" t="s">
        <v>2913</v>
      </c>
      <c r="E829" t="s">
        <v>2346</v>
      </c>
      <c r="F829" t="s">
        <v>16</v>
      </c>
      <c r="G829">
        <v>2019</v>
      </c>
      <c r="H829" s="1">
        <v>43670</v>
      </c>
      <c r="I829" t="s">
        <v>2914</v>
      </c>
      <c r="J829" t="s">
        <v>2915</v>
      </c>
      <c r="K829" t="s">
        <v>19</v>
      </c>
      <c r="L829" t="s">
        <v>2916</v>
      </c>
    </row>
    <row r="830" spans="1:12" x14ac:dyDescent="0.25">
      <c r="A830" t="s">
        <v>13</v>
      </c>
      <c r="B830" t="str">
        <f>"9781260460384"</f>
        <v>9781260460384</v>
      </c>
      <c r="C830" t="s">
        <v>2917</v>
      </c>
      <c r="E830" t="s">
        <v>2918</v>
      </c>
      <c r="F830" t="s">
        <v>16</v>
      </c>
      <c r="G830">
        <v>2021</v>
      </c>
      <c r="H830" s="1">
        <v>44433</v>
      </c>
      <c r="I830" t="s">
        <v>2919</v>
      </c>
      <c r="J830" t="s">
        <v>2920</v>
      </c>
      <c r="K830" t="s">
        <v>19</v>
      </c>
      <c r="L830" t="s">
        <v>2921</v>
      </c>
    </row>
    <row r="831" spans="1:12" x14ac:dyDescent="0.25">
      <c r="A831" t="s">
        <v>13</v>
      </c>
      <c r="B831" t="str">
        <f>"9780071789738"</f>
        <v>9780071789738</v>
      </c>
      <c r="C831" t="s">
        <v>2922</v>
      </c>
      <c r="E831" t="s">
        <v>2923</v>
      </c>
      <c r="F831" t="s">
        <v>16</v>
      </c>
      <c r="G831">
        <v>2012</v>
      </c>
      <c r="H831" s="1">
        <v>41971</v>
      </c>
      <c r="I831" t="s">
        <v>2924</v>
      </c>
      <c r="J831" t="s">
        <v>2925</v>
      </c>
      <c r="K831" t="s">
        <v>19</v>
      </c>
      <c r="L831" t="s">
        <v>2926</v>
      </c>
    </row>
    <row r="832" spans="1:12" x14ac:dyDescent="0.25">
      <c r="A832" t="s">
        <v>13</v>
      </c>
      <c r="B832" t="str">
        <f>"9781260011487"</f>
        <v>9781260011487</v>
      </c>
      <c r="C832" t="s">
        <v>2927</v>
      </c>
      <c r="E832" t="s">
        <v>2928</v>
      </c>
      <c r="F832" t="s">
        <v>16</v>
      </c>
      <c r="G832">
        <v>2018</v>
      </c>
      <c r="H832" s="1">
        <v>43497</v>
      </c>
      <c r="I832" t="s">
        <v>2929</v>
      </c>
      <c r="J832" t="s">
        <v>106</v>
      </c>
      <c r="K832" t="s">
        <v>19</v>
      </c>
      <c r="L832" t="s">
        <v>2930</v>
      </c>
    </row>
    <row r="833" spans="1:12" x14ac:dyDescent="0.25">
      <c r="A833" t="s">
        <v>13</v>
      </c>
      <c r="B833" t="str">
        <f>"9781260122312"</f>
        <v>9781260122312</v>
      </c>
      <c r="C833" t="s">
        <v>2931</v>
      </c>
      <c r="E833" t="s">
        <v>2932</v>
      </c>
      <c r="F833" t="s">
        <v>16</v>
      </c>
      <c r="G833">
        <v>2019</v>
      </c>
      <c r="H833" s="1">
        <v>43432</v>
      </c>
      <c r="I833" t="s">
        <v>17</v>
      </c>
      <c r="J833" t="s">
        <v>18</v>
      </c>
      <c r="K833" t="s">
        <v>19</v>
      </c>
      <c r="L833" t="s">
        <v>2933</v>
      </c>
    </row>
    <row r="834" spans="1:12" x14ac:dyDescent="0.25">
      <c r="A834" t="s">
        <v>13</v>
      </c>
      <c r="B834" t="str">
        <f>"9780071837286"</f>
        <v>9780071837286</v>
      </c>
      <c r="C834" t="s">
        <v>2934</v>
      </c>
      <c r="E834" t="s">
        <v>2370</v>
      </c>
      <c r="F834" t="s">
        <v>16</v>
      </c>
      <c r="G834">
        <v>2015</v>
      </c>
      <c r="H834" s="1">
        <v>42095</v>
      </c>
      <c r="I834" t="s">
        <v>43</v>
      </c>
      <c r="J834" t="s">
        <v>44</v>
      </c>
      <c r="K834" t="s">
        <v>19</v>
      </c>
      <c r="L834" t="s">
        <v>2935</v>
      </c>
    </row>
    <row r="835" spans="1:12" x14ac:dyDescent="0.25">
      <c r="A835" t="s">
        <v>13</v>
      </c>
      <c r="B835" t="str">
        <f>"9780071839372"</f>
        <v>9780071839372</v>
      </c>
      <c r="C835" t="s">
        <v>2936</v>
      </c>
      <c r="E835" t="s">
        <v>2937</v>
      </c>
      <c r="F835" t="s">
        <v>16</v>
      </c>
      <c r="G835">
        <v>2015</v>
      </c>
      <c r="H835" s="1">
        <v>42122</v>
      </c>
      <c r="I835" t="s">
        <v>17</v>
      </c>
      <c r="J835" t="s">
        <v>18</v>
      </c>
      <c r="K835" t="s">
        <v>19</v>
      </c>
      <c r="L835" t="s">
        <v>2938</v>
      </c>
    </row>
    <row r="836" spans="1:12" x14ac:dyDescent="0.25">
      <c r="A836" t="s">
        <v>13</v>
      </c>
      <c r="B836" t="str">
        <f>"9781259586859"</f>
        <v>9781259586859</v>
      </c>
      <c r="C836" t="s">
        <v>2939</v>
      </c>
      <c r="E836" t="s">
        <v>780</v>
      </c>
      <c r="F836" t="s">
        <v>16</v>
      </c>
      <c r="G836">
        <v>2016</v>
      </c>
      <c r="H836" s="1">
        <v>42695</v>
      </c>
      <c r="I836" t="s">
        <v>69</v>
      </c>
      <c r="J836" t="s">
        <v>69</v>
      </c>
      <c r="K836" t="s">
        <v>19</v>
      </c>
      <c r="L836" t="s">
        <v>2940</v>
      </c>
    </row>
    <row r="837" spans="1:12" x14ac:dyDescent="0.25">
      <c r="A837" t="s">
        <v>13</v>
      </c>
      <c r="B837" t="str">
        <f>"9780071821582"</f>
        <v>9780071821582</v>
      </c>
      <c r="C837" t="s">
        <v>2941</v>
      </c>
      <c r="E837" t="s">
        <v>1126</v>
      </c>
      <c r="F837" t="s">
        <v>16</v>
      </c>
      <c r="G837">
        <v>2014</v>
      </c>
      <c r="H837" s="1">
        <v>42077</v>
      </c>
      <c r="I837" t="s">
        <v>43</v>
      </c>
      <c r="J837" t="s">
        <v>44</v>
      </c>
      <c r="K837" t="s">
        <v>19</v>
      </c>
      <c r="L837" t="s">
        <v>2942</v>
      </c>
    </row>
    <row r="838" spans="1:12" x14ac:dyDescent="0.25">
      <c r="A838" t="s">
        <v>13</v>
      </c>
      <c r="B838" t="str">
        <f>"9780071837514"</f>
        <v>9780071837514</v>
      </c>
      <c r="C838" t="s">
        <v>2943</v>
      </c>
      <c r="E838" t="s">
        <v>2944</v>
      </c>
      <c r="F838" t="s">
        <v>16</v>
      </c>
      <c r="G838">
        <v>2015</v>
      </c>
      <c r="H838" s="1">
        <v>42153</v>
      </c>
      <c r="I838" t="s">
        <v>400</v>
      </c>
      <c r="J838" t="s">
        <v>29</v>
      </c>
      <c r="K838" t="s">
        <v>19</v>
      </c>
      <c r="L838" t="s">
        <v>2945</v>
      </c>
    </row>
    <row r="839" spans="1:12" x14ac:dyDescent="0.25">
      <c r="A839" t="s">
        <v>13</v>
      </c>
      <c r="B839" t="str">
        <f>"9781259585517"</f>
        <v>9781259585517</v>
      </c>
      <c r="C839" t="s">
        <v>2946</v>
      </c>
      <c r="E839" t="s">
        <v>2947</v>
      </c>
      <c r="F839" t="s">
        <v>16</v>
      </c>
      <c r="G839">
        <v>2017</v>
      </c>
      <c r="H839" s="1">
        <v>44377</v>
      </c>
      <c r="I839" t="s">
        <v>2948</v>
      </c>
      <c r="J839" t="s">
        <v>1736</v>
      </c>
      <c r="K839" t="s">
        <v>19</v>
      </c>
      <c r="L839" t="s">
        <v>2949</v>
      </c>
    </row>
    <row r="840" spans="1:12" x14ac:dyDescent="0.25">
      <c r="A840" t="s">
        <v>13</v>
      </c>
      <c r="B840" t="str">
        <f>"9781259585722"</f>
        <v>9781259585722</v>
      </c>
      <c r="C840" t="s">
        <v>2950</v>
      </c>
      <c r="E840" t="s">
        <v>2951</v>
      </c>
      <c r="F840" t="s">
        <v>16</v>
      </c>
      <c r="G840">
        <v>2020</v>
      </c>
      <c r="H840" s="1">
        <v>44069</v>
      </c>
      <c r="I840" t="s">
        <v>2952</v>
      </c>
      <c r="J840" t="s">
        <v>572</v>
      </c>
      <c r="K840" t="s">
        <v>19</v>
      </c>
      <c r="L840" t="s">
        <v>2953</v>
      </c>
    </row>
    <row r="841" spans="1:12" x14ac:dyDescent="0.25">
      <c r="A841" t="s">
        <v>13</v>
      </c>
      <c r="B841" t="str">
        <f>"9781259860461"</f>
        <v>9781259860461</v>
      </c>
      <c r="C841" t="s">
        <v>2954</v>
      </c>
      <c r="E841" t="s">
        <v>2736</v>
      </c>
      <c r="F841" t="s">
        <v>16</v>
      </c>
      <c r="G841">
        <v>2017</v>
      </c>
      <c r="H841" s="1">
        <v>42999</v>
      </c>
      <c r="I841" t="s">
        <v>43</v>
      </c>
      <c r="J841" t="s">
        <v>44</v>
      </c>
      <c r="K841" t="s">
        <v>19</v>
      </c>
      <c r="L841" t="s">
        <v>2955</v>
      </c>
    </row>
    <row r="842" spans="1:12" x14ac:dyDescent="0.25">
      <c r="A842" t="s">
        <v>13</v>
      </c>
      <c r="B842" t="str">
        <f>"9780071752978"</f>
        <v>9780071752978</v>
      </c>
      <c r="C842" t="s">
        <v>2956</v>
      </c>
      <c r="E842" t="s">
        <v>2957</v>
      </c>
      <c r="F842" t="s">
        <v>16</v>
      </c>
      <c r="G842">
        <v>2011</v>
      </c>
      <c r="H842" s="1">
        <v>41477</v>
      </c>
      <c r="I842" t="s">
        <v>2958</v>
      </c>
      <c r="J842" t="s">
        <v>1588</v>
      </c>
      <c r="K842" t="s">
        <v>19</v>
      </c>
      <c r="L842" t="s">
        <v>2959</v>
      </c>
    </row>
    <row r="843" spans="1:12" x14ac:dyDescent="0.25">
      <c r="A843" t="s">
        <v>13</v>
      </c>
      <c r="B843" t="str">
        <f>"9780071801317"</f>
        <v>9780071801317</v>
      </c>
      <c r="C843" t="s">
        <v>2960</v>
      </c>
      <c r="E843" t="s">
        <v>984</v>
      </c>
      <c r="F843" t="s">
        <v>16</v>
      </c>
      <c r="G843">
        <v>2013</v>
      </c>
      <c r="H843" s="1">
        <v>41431</v>
      </c>
      <c r="I843" t="s">
        <v>985</v>
      </c>
      <c r="J843" t="s">
        <v>986</v>
      </c>
      <c r="K843" t="s">
        <v>19</v>
      </c>
      <c r="L843" t="s">
        <v>2961</v>
      </c>
    </row>
    <row r="844" spans="1:12" x14ac:dyDescent="0.25">
      <c r="A844" t="s">
        <v>13</v>
      </c>
      <c r="B844" t="str">
        <f>"9781260457643"</f>
        <v>9781260457643</v>
      </c>
      <c r="C844" t="s">
        <v>2962</v>
      </c>
      <c r="E844" t="s">
        <v>2963</v>
      </c>
      <c r="F844" t="s">
        <v>16</v>
      </c>
      <c r="G844">
        <v>2020</v>
      </c>
      <c r="H844" s="1">
        <v>44061</v>
      </c>
      <c r="I844" t="s">
        <v>1633</v>
      </c>
      <c r="J844" t="s">
        <v>1634</v>
      </c>
      <c r="K844" t="s">
        <v>19</v>
      </c>
      <c r="L844" t="s">
        <v>2964</v>
      </c>
    </row>
    <row r="845" spans="1:12" x14ac:dyDescent="0.25">
      <c r="A845" t="s">
        <v>13</v>
      </c>
      <c r="B845" t="str">
        <f>"9781260460407"</f>
        <v>9781260460407</v>
      </c>
      <c r="C845" t="s">
        <v>2965</v>
      </c>
      <c r="E845" t="s">
        <v>2966</v>
      </c>
      <c r="F845" t="s">
        <v>16</v>
      </c>
      <c r="G845">
        <v>2021</v>
      </c>
      <c r="H845" s="1">
        <v>44490</v>
      </c>
      <c r="I845" t="s">
        <v>408</v>
      </c>
      <c r="J845" t="s">
        <v>69</v>
      </c>
      <c r="K845" t="s">
        <v>19</v>
      </c>
      <c r="L845" t="s">
        <v>2967</v>
      </c>
    </row>
    <row r="846" spans="1:12" x14ac:dyDescent="0.25">
      <c r="A846" t="s">
        <v>13</v>
      </c>
      <c r="B846" t="str">
        <f>"9781260011647"</f>
        <v>9781260011647</v>
      </c>
      <c r="C846" t="s">
        <v>2968</v>
      </c>
      <c r="E846" t="s">
        <v>2969</v>
      </c>
      <c r="F846" t="s">
        <v>16</v>
      </c>
      <c r="G846">
        <v>2019</v>
      </c>
      <c r="H846" s="1">
        <v>43552</v>
      </c>
      <c r="I846" t="s">
        <v>2970</v>
      </c>
      <c r="J846" t="s">
        <v>69</v>
      </c>
      <c r="K846" t="s">
        <v>19</v>
      </c>
      <c r="L846" t="s">
        <v>2971</v>
      </c>
    </row>
    <row r="847" spans="1:12" x14ac:dyDescent="0.25">
      <c r="A847" t="s">
        <v>13</v>
      </c>
      <c r="B847" t="str">
        <f>"9781260453751"</f>
        <v>9781260453751</v>
      </c>
      <c r="C847" t="s">
        <v>2972</v>
      </c>
      <c r="E847" t="s">
        <v>2973</v>
      </c>
      <c r="F847" t="s">
        <v>16</v>
      </c>
      <c r="G847">
        <v>2020</v>
      </c>
      <c r="H847" s="1">
        <v>44011</v>
      </c>
      <c r="I847" t="s">
        <v>332</v>
      </c>
      <c r="J847" t="s">
        <v>142</v>
      </c>
      <c r="K847" t="s">
        <v>19</v>
      </c>
      <c r="L847" t="s">
        <v>2974</v>
      </c>
    </row>
    <row r="848" spans="1:12" x14ac:dyDescent="0.25">
      <c r="A848" t="s">
        <v>13</v>
      </c>
      <c r="B848" t="str">
        <f>"9781259641084"</f>
        <v>9781259641084</v>
      </c>
      <c r="C848" t="s">
        <v>2975</v>
      </c>
      <c r="E848" t="s">
        <v>1325</v>
      </c>
      <c r="F848" t="s">
        <v>16</v>
      </c>
      <c r="G848">
        <v>2016</v>
      </c>
      <c r="H848" s="1">
        <v>42424</v>
      </c>
      <c r="I848" t="s">
        <v>1754</v>
      </c>
      <c r="J848" t="s">
        <v>49</v>
      </c>
      <c r="K848" t="s">
        <v>19</v>
      </c>
      <c r="L848" t="s">
        <v>2976</v>
      </c>
    </row>
    <row r="849" spans="1:12" x14ac:dyDescent="0.25">
      <c r="A849" t="s">
        <v>13</v>
      </c>
      <c r="B849" t="str">
        <f>"9781259644153"</f>
        <v>9781259644153</v>
      </c>
      <c r="C849" t="s">
        <v>2977</v>
      </c>
      <c r="E849" t="s">
        <v>2978</v>
      </c>
      <c r="F849" t="s">
        <v>16</v>
      </c>
      <c r="G849">
        <v>2017</v>
      </c>
      <c r="H849" s="1">
        <v>42999</v>
      </c>
      <c r="I849" t="s">
        <v>1808</v>
      </c>
      <c r="J849" t="s">
        <v>1809</v>
      </c>
      <c r="K849" t="s">
        <v>19</v>
      </c>
      <c r="L849" t="s">
        <v>2979</v>
      </c>
    </row>
    <row r="850" spans="1:12" x14ac:dyDescent="0.25">
      <c r="A850" t="s">
        <v>13</v>
      </c>
      <c r="B850" t="str">
        <f>"9781260454246"</f>
        <v>9781260454246</v>
      </c>
      <c r="C850" t="s">
        <v>2980</v>
      </c>
      <c r="E850" t="s">
        <v>1662</v>
      </c>
      <c r="F850" t="s">
        <v>16</v>
      </c>
      <c r="G850">
        <v>2020</v>
      </c>
      <c r="H850" s="1">
        <v>43857</v>
      </c>
      <c r="I850" t="s">
        <v>2981</v>
      </c>
      <c r="J850" t="s">
        <v>363</v>
      </c>
      <c r="K850" t="s">
        <v>19</v>
      </c>
      <c r="L850" t="s">
        <v>2982</v>
      </c>
    </row>
    <row r="851" spans="1:12" x14ac:dyDescent="0.25">
      <c r="A851" t="s">
        <v>13</v>
      </c>
      <c r="B851" t="str">
        <f>"9780071760270"</f>
        <v>9780071760270</v>
      </c>
      <c r="C851" t="s">
        <v>2983</v>
      </c>
      <c r="E851" t="s">
        <v>2984</v>
      </c>
      <c r="F851" t="s">
        <v>16</v>
      </c>
      <c r="G851">
        <v>2012</v>
      </c>
      <c r="H851" s="1">
        <v>41302</v>
      </c>
      <c r="I851" t="s">
        <v>2985</v>
      </c>
      <c r="J851" t="s">
        <v>189</v>
      </c>
      <c r="K851" t="s">
        <v>19</v>
      </c>
      <c r="L851" t="s">
        <v>2986</v>
      </c>
    </row>
    <row r="852" spans="1:12" x14ac:dyDescent="0.25">
      <c r="A852" t="s">
        <v>13</v>
      </c>
      <c r="B852" t="str">
        <f>"9780071770200"</f>
        <v>9780071770200</v>
      </c>
      <c r="C852" t="s">
        <v>2987</v>
      </c>
      <c r="E852" t="s">
        <v>1492</v>
      </c>
      <c r="F852" t="s">
        <v>16</v>
      </c>
      <c r="G852">
        <v>2011</v>
      </c>
      <c r="H852" s="1">
        <v>41239</v>
      </c>
      <c r="I852" t="s">
        <v>817</v>
      </c>
      <c r="J852" t="s">
        <v>818</v>
      </c>
      <c r="K852" t="s">
        <v>19</v>
      </c>
      <c r="L852" t="s">
        <v>2988</v>
      </c>
    </row>
    <row r="853" spans="1:12" x14ac:dyDescent="0.25">
      <c r="A853" t="s">
        <v>13</v>
      </c>
      <c r="B853" t="str">
        <f>"9780071810821"</f>
        <v>9780071810821</v>
      </c>
      <c r="C853" t="s">
        <v>2989</v>
      </c>
      <c r="E853" t="s">
        <v>2990</v>
      </c>
      <c r="F853" t="s">
        <v>16</v>
      </c>
      <c r="G853">
        <v>2013</v>
      </c>
      <c r="H853" s="1">
        <v>41510</v>
      </c>
      <c r="I853" t="s">
        <v>231</v>
      </c>
      <c r="J853" t="s">
        <v>232</v>
      </c>
      <c r="K853" t="s">
        <v>19</v>
      </c>
      <c r="L853" t="s">
        <v>2991</v>
      </c>
    </row>
    <row r="854" spans="1:12" x14ac:dyDescent="0.25">
      <c r="A854" t="s">
        <v>13</v>
      </c>
      <c r="B854" t="str">
        <f>"9780071838634"</f>
        <v>9780071838634</v>
      </c>
      <c r="C854" t="s">
        <v>2992</v>
      </c>
      <c r="E854" t="s">
        <v>403</v>
      </c>
      <c r="F854" t="s">
        <v>16</v>
      </c>
      <c r="G854" t="s">
        <v>2993</v>
      </c>
      <c r="H854" s="1">
        <v>42551</v>
      </c>
      <c r="I854" t="s">
        <v>404</v>
      </c>
      <c r="J854" t="s">
        <v>49</v>
      </c>
      <c r="K854" t="s">
        <v>19</v>
      </c>
      <c r="L854" t="s">
        <v>2994</v>
      </c>
    </row>
    <row r="855" spans="1:12" x14ac:dyDescent="0.25">
      <c r="A855" t="s">
        <v>13</v>
      </c>
      <c r="B855" t="str">
        <f>"9781259642838"</f>
        <v>9781259642838</v>
      </c>
      <c r="C855" t="s">
        <v>2995</v>
      </c>
      <c r="E855" t="s">
        <v>2996</v>
      </c>
      <c r="F855" t="s">
        <v>16</v>
      </c>
      <c r="G855">
        <v>2016</v>
      </c>
      <c r="H855" s="1">
        <v>42670</v>
      </c>
      <c r="I855" t="s">
        <v>2997</v>
      </c>
      <c r="J855" t="s">
        <v>2998</v>
      </c>
      <c r="K855" t="s">
        <v>19</v>
      </c>
      <c r="L855" t="s">
        <v>2999</v>
      </c>
    </row>
    <row r="856" spans="1:12" x14ac:dyDescent="0.25">
      <c r="A856" t="s">
        <v>13</v>
      </c>
      <c r="B856" t="str">
        <f>"9781260012200"</f>
        <v>9781260012200</v>
      </c>
      <c r="C856" t="s">
        <v>3000</v>
      </c>
      <c r="E856" t="s">
        <v>42</v>
      </c>
      <c r="F856" t="s">
        <v>16</v>
      </c>
      <c r="G856">
        <v>2017</v>
      </c>
      <c r="H856" s="1">
        <v>43031</v>
      </c>
      <c r="I856" t="s">
        <v>3001</v>
      </c>
      <c r="J856" t="s">
        <v>3002</v>
      </c>
      <c r="K856" t="s">
        <v>19</v>
      </c>
      <c r="L856" t="s">
        <v>3003</v>
      </c>
    </row>
    <row r="857" spans="1:12" x14ac:dyDescent="0.25">
      <c r="A857" t="s">
        <v>13</v>
      </c>
      <c r="B857" t="str">
        <f>"9780070483576"</f>
        <v>9780070483576</v>
      </c>
      <c r="C857" t="s">
        <v>3004</v>
      </c>
      <c r="E857" t="s">
        <v>3005</v>
      </c>
      <c r="F857" t="s">
        <v>16</v>
      </c>
      <c r="G857">
        <v>2003</v>
      </c>
      <c r="H857" s="1">
        <v>42063</v>
      </c>
      <c r="K857" t="s">
        <v>247</v>
      </c>
      <c r="L857" t="s">
        <v>3006</v>
      </c>
    </row>
    <row r="858" spans="1:12" x14ac:dyDescent="0.25">
      <c r="A858" t="s">
        <v>13</v>
      </c>
      <c r="B858" t="str">
        <f>"9780071828062"</f>
        <v>9780071828062</v>
      </c>
      <c r="C858" t="s">
        <v>3007</v>
      </c>
      <c r="E858" t="s">
        <v>1492</v>
      </c>
      <c r="F858" t="s">
        <v>16</v>
      </c>
      <c r="G858">
        <v>2014</v>
      </c>
      <c r="H858" s="1">
        <v>41832</v>
      </c>
      <c r="K858" t="s">
        <v>247</v>
      </c>
      <c r="L858" t="s">
        <v>3008</v>
      </c>
    </row>
    <row r="859" spans="1:12" x14ac:dyDescent="0.25">
      <c r="A859" t="s">
        <v>13</v>
      </c>
      <c r="B859" t="str">
        <f>"9780071799157"</f>
        <v>9780071799157</v>
      </c>
      <c r="C859" t="s">
        <v>3009</v>
      </c>
      <c r="E859" t="s">
        <v>836</v>
      </c>
      <c r="F859" t="s">
        <v>16</v>
      </c>
      <c r="G859">
        <v>2014</v>
      </c>
      <c r="H859" s="1">
        <v>42877</v>
      </c>
      <c r="K859" t="s">
        <v>247</v>
      </c>
      <c r="L859" t="s">
        <v>3010</v>
      </c>
    </row>
    <row r="860" spans="1:12" x14ac:dyDescent="0.25">
      <c r="A860" t="s">
        <v>13</v>
      </c>
      <c r="B860" t="str">
        <f>"9780071800044"</f>
        <v>9780071800044</v>
      </c>
      <c r="C860" t="s">
        <v>3011</v>
      </c>
      <c r="E860" t="s">
        <v>3012</v>
      </c>
      <c r="F860" t="s">
        <v>16</v>
      </c>
      <c r="G860">
        <v>2014</v>
      </c>
      <c r="H860" s="1">
        <v>41964</v>
      </c>
      <c r="K860" t="s">
        <v>247</v>
      </c>
      <c r="L860" t="s">
        <v>3013</v>
      </c>
    </row>
    <row r="861" spans="1:12" x14ac:dyDescent="0.25">
      <c r="A861" t="s">
        <v>13</v>
      </c>
      <c r="B861" t="str">
        <f>"9780071376204"</f>
        <v>9780071376204</v>
      </c>
      <c r="C861" t="s">
        <v>3014</v>
      </c>
      <c r="E861" t="s">
        <v>3015</v>
      </c>
      <c r="F861" t="s">
        <v>16</v>
      </c>
      <c r="G861">
        <v>2002</v>
      </c>
      <c r="H861" s="1">
        <v>40909</v>
      </c>
      <c r="K861" t="s">
        <v>247</v>
      </c>
      <c r="L861" t="s">
        <v>3016</v>
      </c>
    </row>
    <row r="862" spans="1:12" x14ac:dyDescent="0.25">
      <c r="A862" t="s">
        <v>13</v>
      </c>
      <c r="B862" t="str">
        <f>"9780071482424"</f>
        <v>9780071482424</v>
      </c>
      <c r="C862" t="s">
        <v>3017</v>
      </c>
      <c r="E862" t="s">
        <v>3018</v>
      </c>
      <c r="F862" t="s">
        <v>16</v>
      </c>
      <c r="G862">
        <v>2008</v>
      </c>
      <c r="H862" s="1">
        <v>40909</v>
      </c>
      <c r="K862" t="s">
        <v>247</v>
      </c>
      <c r="L862" t="s">
        <v>3019</v>
      </c>
    </row>
    <row r="863" spans="1:12" x14ac:dyDescent="0.25">
      <c r="A863" t="s">
        <v>13</v>
      </c>
      <c r="B863" t="str">
        <f>"9780071479165"</f>
        <v>9780071479165</v>
      </c>
      <c r="C863" t="s">
        <v>3020</v>
      </c>
      <c r="E863" t="s">
        <v>2450</v>
      </c>
      <c r="F863" t="s">
        <v>16</v>
      </c>
      <c r="G863">
        <v>2007</v>
      </c>
      <c r="H863" s="1">
        <v>40909</v>
      </c>
      <c r="K863" t="s">
        <v>247</v>
      </c>
      <c r="L863" t="s">
        <v>3021</v>
      </c>
    </row>
    <row r="864" spans="1:12" x14ac:dyDescent="0.25">
      <c r="A864" t="s">
        <v>13</v>
      </c>
      <c r="B864" t="str">
        <f>"9780071481618"</f>
        <v>9780071481618</v>
      </c>
      <c r="C864" t="s">
        <v>3022</v>
      </c>
      <c r="E864" t="s">
        <v>3023</v>
      </c>
      <c r="F864" t="s">
        <v>16</v>
      </c>
      <c r="G864">
        <v>2007</v>
      </c>
      <c r="H864" s="1">
        <v>40909</v>
      </c>
      <c r="K864" t="s">
        <v>247</v>
      </c>
      <c r="L864" t="s">
        <v>3024</v>
      </c>
    </row>
    <row r="865" spans="1:12" x14ac:dyDescent="0.25">
      <c r="A865" t="s">
        <v>13</v>
      </c>
      <c r="B865" t="str">
        <f>"9780071422949"</f>
        <v>9780071422949</v>
      </c>
      <c r="C865" t="s">
        <v>3025</v>
      </c>
      <c r="E865" t="s">
        <v>3026</v>
      </c>
      <c r="F865" t="s">
        <v>16</v>
      </c>
      <c r="G865">
        <v>2008</v>
      </c>
      <c r="H865" s="1">
        <v>41262</v>
      </c>
      <c r="K865" t="s">
        <v>247</v>
      </c>
      <c r="L865" t="s">
        <v>3027</v>
      </c>
    </row>
    <row r="866" spans="1:12" x14ac:dyDescent="0.25">
      <c r="A866" t="s">
        <v>13</v>
      </c>
      <c r="B866" t="str">
        <f>"9780071425315"</f>
        <v>9780071425315</v>
      </c>
      <c r="C866" t="s">
        <v>3028</v>
      </c>
      <c r="E866" t="s">
        <v>187</v>
      </c>
      <c r="F866" t="s">
        <v>16</v>
      </c>
      <c r="G866">
        <v>2004</v>
      </c>
      <c r="H866" s="1">
        <v>40909</v>
      </c>
      <c r="K866" t="s">
        <v>247</v>
      </c>
      <c r="L866" t="s">
        <v>3029</v>
      </c>
    </row>
    <row r="867" spans="1:12" x14ac:dyDescent="0.25">
      <c r="A867" t="s">
        <v>13</v>
      </c>
      <c r="B867" t="str">
        <f>"9780071458214"</f>
        <v>9780071458214</v>
      </c>
      <c r="C867" t="s">
        <v>3030</v>
      </c>
      <c r="E867" t="s">
        <v>3031</v>
      </c>
      <c r="F867" t="s">
        <v>16</v>
      </c>
      <c r="G867">
        <v>2006</v>
      </c>
      <c r="H867" s="1">
        <v>40909</v>
      </c>
      <c r="K867" t="s">
        <v>247</v>
      </c>
      <c r="L867" t="s">
        <v>3032</v>
      </c>
    </row>
    <row r="868" spans="1:12" x14ac:dyDescent="0.25">
      <c r="A868" t="s">
        <v>13</v>
      </c>
      <c r="B868" t="str">
        <f>"9780071447683"</f>
        <v>9780071447683</v>
      </c>
      <c r="C868" t="s">
        <v>3033</v>
      </c>
      <c r="E868" t="s">
        <v>3034</v>
      </c>
      <c r="F868" t="s">
        <v>16</v>
      </c>
      <c r="G868">
        <v>2006</v>
      </c>
      <c r="H868" s="1">
        <v>40909</v>
      </c>
      <c r="K868" t="s">
        <v>247</v>
      </c>
      <c r="L868" t="s">
        <v>3035</v>
      </c>
    </row>
    <row r="869" spans="1:12" x14ac:dyDescent="0.25">
      <c r="A869" t="s">
        <v>13</v>
      </c>
      <c r="B869" t="str">
        <f>"9780071475747"</f>
        <v>9780071475747</v>
      </c>
      <c r="C869" t="s">
        <v>3036</v>
      </c>
      <c r="E869" t="s">
        <v>2733</v>
      </c>
      <c r="F869" t="s">
        <v>16</v>
      </c>
      <c r="G869">
        <v>2007</v>
      </c>
      <c r="H869" s="1">
        <v>40909</v>
      </c>
      <c r="K869" t="s">
        <v>247</v>
      </c>
      <c r="L869" t="s">
        <v>3037</v>
      </c>
    </row>
    <row r="870" spans="1:12" x14ac:dyDescent="0.25">
      <c r="A870" t="s">
        <v>13</v>
      </c>
      <c r="B870" t="str">
        <f>"9780071603171"</f>
        <v>9780071603171</v>
      </c>
      <c r="C870" t="s">
        <v>3038</v>
      </c>
      <c r="E870" t="s">
        <v>3039</v>
      </c>
      <c r="F870" t="s">
        <v>16</v>
      </c>
      <c r="G870">
        <v>2010</v>
      </c>
      <c r="H870" s="1">
        <v>40909</v>
      </c>
      <c r="K870" t="s">
        <v>247</v>
      </c>
      <c r="L870" t="s">
        <v>3040</v>
      </c>
    </row>
    <row r="871" spans="1:12" x14ac:dyDescent="0.25">
      <c r="A871" t="s">
        <v>13</v>
      </c>
      <c r="B871" t="str">
        <f>"9780071752497"</f>
        <v>9780071752497</v>
      </c>
      <c r="C871" t="s">
        <v>3041</v>
      </c>
      <c r="E871" t="s">
        <v>3042</v>
      </c>
      <c r="F871" t="s">
        <v>16</v>
      </c>
      <c r="G871">
        <v>2012</v>
      </c>
      <c r="H871" s="1">
        <v>41359</v>
      </c>
      <c r="K871" t="s">
        <v>247</v>
      </c>
      <c r="L871" t="s">
        <v>3043</v>
      </c>
    </row>
    <row r="872" spans="1:12" x14ac:dyDescent="0.25">
      <c r="A872" t="s">
        <v>13</v>
      </c>
      <c r="B872" t="str">
        <f>"9780071794565"</f>
        <v>9780071794565</v>
      </c>
      <c r="C872" t="s">
        <v>3044</v>
      </c>
      <c r="E872" t="s">
        <v>2714</v>
      </c>
      <c r="F872" t="s">
        <v>16</v>
      </c>
      <c r="G872">
        <v>2013</v>
      </c>
      <c r="H872" s="1">
        <v>41408</v>
      </c>
      <c r="K872" t="s">
        <v>247</v>
      </c>
      <c r="L872" t="s">
        <v>3045</v>
      </c>
    </row>
    <row r="873" spans="1:12" x14ac:dyDescent="0.25">
      <c r="A873" t="s">
        <v>13</v>
      </c>
      <c r="B873" t="str">
        <f>"9780071745130"</f>
        <v>9780071745130</v>
      </c>
      <c r="C873" t="s">
        <v>3046</v>
      </c>
      <c r="E873" t="s">
        <v>3047</v>
      </c>
      <c r="F873" t="s">
        <v>16</v>
      </c>
      <c r="G873">
        <v>2012</v>
      </c>
      <c r="H873" s="1">
        <v>41332</v>
      </c>
      <c r="K873" t="s">
        <v>247</v>
      </c>
      <c r="L873" t="s">
        <v>3048</v>
      </c>
    </row>
    <row r="874" spans="1:12" x14ac:dyDescent="0.25">
      <c r="A874" t="s">
        <v>13</v>
      </c>
      <c r="B874" t="str">
        <f>"9780071800716"</f>
        <v>9780071800716</v>
      </c>
      <c r="C874" t="s">
        <v>3049</v>
      </c>
      <c r="E874" t="s">
        <v>3050</v>
      </c>
      <c r="F874" t="s">
        <v>16</v>
      </c>
      <c r="G874">
        <v>2013</v>
      </c>
      <c r="H874" s="1">
        <v>42207</v>
      </c>
      <c r="K874" t="s">
        <v>247</v>
      </c>
      <c r="L874" t="s">
        <v>3051</v>
      </c>
    </row>
    <row r="875" spans="1:12" x14ac:dyDescent="0.25">
      <c r="A875" t="s">
        <v>13</v>
      </c>
      <c r="B875" t="str">
        <f>"9780071436731"</f>
        <v>9780071436731</v>
      </c>
      <c r="C875" t="s">
        <v>3052</v>
      </c>
      <c r="E875" t="s">
        <v>3053</v>
      </c>
      <c r="F875" t="s">
        <v>16</v>
      </c>
      <c r="G875">
        <v>2004</v>
      </c>
      <c r="H875" s="1">
        <v>40909</v>
      </c>
      <c r="K875" t="s">
        <v>247</v>
      </c>
      <c r="L875" t="s">
        <v>3054</v>
      </c>
    </row>
    <row r="876" spans="1:12" x14ac:dyDescent="0.25">
      <c r="A876" t="s">
        <v>13</v>
      </c>
      <c r="B876" t="str">
        <f>"9780071605472"</f>
        <v>9780071605472</v>
      </c>
      <c r="C876" t="s">
        <v>3055</v>
      </c>
      <c r="E876" t="s">
        <v>3056</v>
      </c>
      <c r="F876" t="s">
        <v>16</v>
      </c>
      <c r="G876">
        <v>2009</v>
      </c>
      <c r="H876" s="1">
        <v>40909</v>
      </c>
      <c r="K876" t="s">
        <v>247</v>
      </c>
      <c r="L876" t="s">
        <v>3057</v>
      </c>
    </row>
    <row r="877" spans="1:12" x14ac:dyDescent="0.25">
      <c r="A877" t="s">
        <v>13</v>
      </c>
      <c r="B877" t="str">
        <f>"9780071459518"</f>
        <v>9780071459518</v>
      </c>
      <c r="C877" t="s">
        <v>3058</v>
      </c>
      <c r="E877" t="s">
        <v>3059</v>
      </c>
      <c r="F877" t="s">
        <v>16</v>
      </c>
      <c r="G877">
        <v>2006</v>
      </c>
      <c r="H877" s="1">
        <v>40907</v>
      </c>
      <c r="K877" t="s">
        <v>247</v>
      </c>
      <c r="L877" t="s">
        <v>3060</v>
      </c>
    </row>
    <row r="878" spans="1:12" x14ac:dyDescent="0.25">
      <c r="A878" t="s">
        <v>13</v>
      </c>
      <c r="B878" t="str">
        <f>"9780071601511"</f>
        <v>9780071601511</v>
      </c>
      <c r="C878" t="s">
        <v>3061</v>
      </c>
      <c r="E878" t="s">
        <v>1866</v>
      </c>
      <c r="F878" t="s">
        <v>16</v>
      </c>
      <c r="G878">
        <v>2009</v>
      </c>
      <c r="H878" s="1">
        <v>40909</v>
      </c>
      <c r="K878" t="s">
        <v>247</v>
      </c>
      <c r="L878" t="s">
        <v>3062</v>
      </c>
    </row>
    <row r="879" spans="1:12" x14ac:dyDescent="0.25">
      <c r="A879" t="s">
        <v>13</v>
      </c>
      <c r="B879" t="str">
        <f>"9780071840538"</f>
        <v>9780071840538</v>
      </c>
      <c r="C879" t="s">
        <v>3063</v>
      </c>
      <c r="E879" t="s">
        <v>739</v>
      </c>
      <c r="F879" t="s">
        <v>16</v>
      </c>
      <c r="G879">
        <v>2014</v>
      </c>
      <c r="H879" s="1">
        <v>41816</v>
      </c>
      <c r="K879" t="s">
        <v>247</v>
      </c>
      <c r="L879" t="s">
        <v>3064</v>
      </c>
    </row>
    <row r="880" spans="1:12" x14ac:dyDescent="0.25">
      <c r="A880" t="s">
        <v>13</v>
      </c>
      <c r="B880" t="str">
        <f>"9780071625098"</f>
        <v>9780071625098</v>
      </c>
      <c r="C880" t="s">
        <v>3065</v>
      </c>
      <c r="E880" t="s">
        <v>3066</v>
      </c>
      <c r="F880" t="s">
        <v>16</v>
      </c>
      <c r="G880">
        <v>2010</v>
      </c>
      <c r="H880" s="1">
        <v>40909</v>
      </c>
      <c r="K880" t="s">
        <v>247</v>
      </c>
      <c r="L880" t="s">
        <v>3067</v>
      </c>
    </row>
    <row r="881" spans="1:12" x14ac:dyDescent="0.25">
      <c r="A881" t="s">
        <v>13</v>
      </c>
      <c r="B881" t="str">
        <f>"9780071625012"</f>
        <v>9780071625012</v>
      </c>
      <c r="C881" t="s">
        <v>3068</v>
      </c>
      <c r="E881" t="s">
        <v>3069</v>
      </c>
      <c r="F881" t="s">
        <v>16</v>
      </c>
      <c r="G881">
        <v>2010</v>
      </c>
      <c r="H881" s="1">
        <v>40909</v>
      </c>
      <c r="K881" t="s">
        <v>247</v>
      </c>
      <c r="L881" t="s">
        <v>3070</v>
      </c>
    </row>
    <row r="882" spans="1:12" x14ac:dyDescent="0.25">
      <c r="A882" t="s">
        <v>13</v>
      </c>
      <c r="B882" t="str">
        <f>"9780071795401"</f>
        <v>9780071795401</v>
      </c>
      <c r="C882" t="s">
        <v>3071</v>
      </c>
      <c r="E882" t="s">
        <v>3072</v>
      </c>
      <c r="F882" t="s">
        <v>16</v>
      </c>
      <c r="G882">
        <v>2013</v>
      </c>
      <c r="H882" s="1">
        <v>41360</v>
      </c>
      <c r="K882" t="s">
        <v>247</v>
      </c>
      <c r="L882" t="s">
        <v>3073</v>
      </c>
    </row>
    <row r="883" spans="1:12" x14ac:dyDescent="0.25">
      <c r="A883" t="s">
        <v>13</v>
      </c>
      <c r="B883" t="str">
        <f>"9780071386258"</f>
        <v>9780071386258</v>
      </c>
      <c r="C883" t="s">
        <v>3074</v>
      </c>
      <c r="E883" t="s">
        <v>792</v>
      </c>
      <c r="F883" t="s">
        <v>16</v>
      </c>
      <c r="G883">
        <v>2002</v>
      </c>
      <c r="H883" s="1">
        <v>40909</v>
      </c>
      <c r="K883" t="s">
        <v>247</v>
      </c>
      <c r="L883" t="s">
        <v>3075</v>
      </c>
    </row>
    <row r="884" spans="1:12" x14ac:dyDescent="0.25">
      <c r="A884" t="s">
        <v>13</v>
      </c>
      <c r="B884" t="str">
        <f>"9780071598804"</f>
        <v>9780071598804</v>
      </c>
      <c r="C884" t="s">
        <v>3076</v>
      </c>
      <c r="E884" t="s">
        <v>3077</v>
      </c>
      <c r="F884" t="s">
        <v>16</v>
      </c>
      <c r="G884">
        <v>2010</v>
      </c>
      <c r="H884" s="1">
        <v>40909</v>
      </c>
      <c r="K884" t="s">
        <v>247</v>
      </c>
      <c r="L884" t="s">
        <v>3078</v>
      </c>
    </row>
    <row r="885" spans="1:12" x14ac:dyDescent="0.25">
      <c r="A885" t="s">
        <v>13</v>
      </c>
      <c r="B885" t="str">
        <f>"9780071611626"</f>
        <v>9780071611626</v>
      </c>
      <c r="C885" t="s">
        <v>3079</v>
      </c>
      <c r="E885" t="s">
        <v>3080</v>
      </c>
      <c r="F885" t="s">
        <v>16</v>
      </c>
      <c r="G885">
        <v>2009</v>
      </c>
      <c r="H885" s="1">
        <v>40909</v>
      </c>
      <c r="K885" t="s">
        <v>247</v>
      </c>
      <c r="L885" t="s">
        <v>3081</v>
      </c>
    </row>
    <row r="886" spans="1:12" x14ac:dyDescent="0.25">
      <c r="A886" t="s">
        <v>13</v>
      </c>
      <c r="B886" t="str">
        <f>"9780071622462"</f>
        <v>9780071622462</v>
      </c>
      <c r="C886" t="s">
        <v>3082</v>
      </c>
      <c r="E886" t="s">
        <v>3083</v>
      </c>
      <c r="F886" t="s">
        <v>16</v>
      </c>
      <c r="G886">
        <v>2009</v>
      </c>
      <c r="H886" s="1">
        <v>40909</v>
      </c>
      <c r="K886" t="s">
        <v>247</v>
      </c>
      <c r="L886" t="s">
        <v>3084</v>
      </c>
    </row>
    <row r="887" spans="1:12" x14ac:dyDescent="0.25">
      <c r="A887" t="s">
        <v>13</v>
      </c>
      <c r="B887" t="str">
        <f>"9780071666664"</f>
        <v>9780071666664</v>
      </c>
      <c r="C887" t="s">
        <v>3085</v>
      </c>
      <c r="E887" t="s">
        <v>3086</v>
      </c>
      <c r="F887" t="s">
        <v>16</v>
      </c>
      <c r="G887">
        <v>2011</v>
      </c>
      <c r="H887" s="1">
        <v>41670</v>
      </c>
      <c r="K887" t="s">
        <v>247</v>
      </c>
      <c r="L887" t="s">
        <v>3087</v>
      </c>
    </row>
    <row r="888" spans="1:12" x14ac:dyDescent="0.25">
      <c r="A888" t="s">
        <v>13</v>
      </c>
      <c r="B888" t="str">
        <f>"9780071717915"</f>
        <v>9780071717915</v>
      </c>
      <c r="C888" t="s">
        <v>3088</v>
      </c>
      <c r="E888" t="s">
        <v>3089</v>
      </c>
      <c r="F888" t="s">
        <v>16</v>
      </c>
      <c r="G888">
        <v>2011</v>
      </c>
      <c r="H888" s="1">
        <v>40909</v>
      </c>
      <c r="K888" t="s">
        <v>247</v>
      </c>
      <c r="L888" t="s">
        <v>3090</v>
      </c>
    </row>
    <row r="889" spans="1:12" x14ac:dyDescent="0.25">
      <c r="A889" t="s">
        <v>13</v>
      </c>
      <c r="B889" t="str">
        <f>"9780071623384"</f>
        <v>9780071623384</v>
      </c>
      <c r="C889" t="s">
        <v>3091</v>
      </c>
      <c r="E889" t="s">
        <v>739</v>
      </c>
      <c r="F889" t="s">
        <v>16</v>
      </c>
      <c r="G889">
        <v>2010</v>
      </c>
      <c r="H889" s="1">
        <v>41240</v>
      </c>
      <c r="K889" t="s">
        <v>247</v>
      </c>
      <c r="L889" t="s">
        <v>3092</v>
      </c>
    </row>
    <row r="890" spans="1:12" x14ac:dyDescent="0.25">
      <c r="A890" t="s">
        <v>13</v>
      </c>
      <c r="B890" t="str">
        <f>"9780071825399"</f>
        <v>9780071825399</v>
      </c>
      <c r="C890" t="s">
        <v>3093</v>
      </c>
      <c r="E890" t="s">
        <v>1261</v>
      </c>
      <c r="F890" t="s">
        <v>16</v>
      </c>
      <c r="G890">
        <v>2014</v>
      </c>
      <c r="H890" s="1">
        <v>42207</v>
      </c>
      <c r="K890" t="s">
        <v>247</v>
      </c>
      <c r="L890" t="s">
        <v>3094</v>
      </c>
    </row>
    <row r="891" spans="1:12" x14ac:dyDescent="0.25">
      <c r="A891" t="s">
        <v>13</v>
      </c>
      <c r="B891" t="str">
        <f>"9780071834926"</f>
        <v>9780071834926</v>
      </c>
      <c r="C891" t="s">
        <v>3095</v>
      </c>
      <c r="E891" t="s">
        <v>3096</v>
      </c>
      <c r="F891" t="s">
        <v>16</v>
      </c>
      <c r="G891">
        <v>2016</v>
      </c>
      <c r="H891" s="1">
        <v>42670</v>
      </c>
      <c r="K891" t="s">
        <v>247</v>
      </c>
      <c r="L891" t="s">
        <v>3097</v>
      </c>
    </row>
    <row r="892" spans="1:12" x14ac:dyDescent="0.25">
      <c r="A892" t="s">
        <v>13</v>
      </c>
      <c r="B892" t="str">
        <f>"9780071391092"</f>
        <v>9780071391092</v>
      </c>
      <c r="C892" t="s">
        <v>3098</v>
      </c>
      <c r="E892" t="s">
        <v>3099</v>
      </c>
      <c r="F892" t="s">
        <v>16</v>
      </c>
      <c r="G892">
        <v>2004</v>
      </c>
      <c r="H892" s="1">
        <v>40909</v>
      </c>
      <c r="K892" t="s">
        <v>247</v>
      </c>
      <c r="L892" t="s">
        <v>3100</v>
      </c>
    </row>
    <row r="893" spans="1:12" x14ac:dyDescent="0.25">
      <c r="A893" t="s">
        <v>13</v>
      </c>
      <c r="B893" t="str">
        <f>"9780071636643"</f>
        <v>9780071636643</v>
      </c>
      <c r="C893" t="s">
        <v>3101</v>
      </c>
      <c r="E893" t="s">
        <v>3102</v>
      </c>
      <c r="F893" t="s">
        <v>16</v>
      </c>
      <c r="G893">
        <v>2010</v>
      </c>
      <c r="H893" s="1">
        <v>40909</v>
      </c>
      <c r="K893" t="s">
        <v>247</v>
      </c>
      <c r="L893" t="s">
        <v>3103</v>
      </c>
    </row>
    <row r="894" spans="1:12" x14ac:dyDescent="0.25">
      <c r="A894" t="s">
        <v>13</v>
      </c>
      <c r="B894" t="str">
        <f>"9780071632379"</f>
        <v>9780071632379</v>
      </c>
      <c r="C894" t="s">
        <v>3104</v>
      </c>
      <c r="E894" t="s">
        <v>2367</v>
      </c>
      <c r="F894" t="s">
        <v>16</v>
      </c>
      <c r="G894">
        <v>2010</v>
      </c>
      <c r="H894" s="1">
        <v>40909</v>
      </c>
      <c r="K894" t="s">
        <v>247</v>
      </c>
      <c r="L894" t="s">
        <v>3105</v>
      </c>
    </row>
    <row r="895" spans="1:12" x14ac:dyDescent="0.25">
      <c r="A895" t="s">
        <v>13</v>
      </c>
      <c r="B895" t="str">
        <f>"9780071777148"</f>
        <v>9780071777148</v>
      </c>
      <c r="C895" t="s">
        <v>3106</v>
      </c>
      <c r="E895" t="s">
        <v>2498</v>
      </c>
      <c r="F895" t="s">
        <v>16</v>
      </c>
      <c r="G895">
        <v>2013</v>
      </c>
      <c r="H895" s="1">
        <v>42455</v>
      </c>
      <c r="K895" t="s">
        <v>247</v>
      </c>
      <c r="L895" t="s">
        <v>3107</v>
      </c>
    </row>
    <row r="896" spans="1:12" x14ac:dyDescent="0.25">
      <c r="A896" t="s">
        <v>13</v>
      </c>
      <c r="B896" t="str">
        <f>"9780070583542"</f>
        <v>9780070583542</v>
      </c>
      <c r="C896" t="s">
        <v>3108</v>
      </c>
      <c r="E896" t="s">
        <v>1129</v>
      </c>
      <c r="F896" t="s">
        <v>16</v>
      </c>
      <c r="G896">
        <v>2005</v>
      </c>
      <c r="H896" s="1">
        <v>41941</v>
      </c>
      <c r="K896" t="s">
        <v>247</v>
      </c>
      <c r="L896" t="s">
        <v>3109</v>
      </c>
    </row>
    <row r="897" spans="1:12" x14ac:dyDescent="0.25">
      <c r="A897" t="s">
        <v>13</v>
      </c>
      <c r="B897" t="str">
        <f>"9780071382151"</f>
        <v>9780071382151</v>
      </c>
      <c r="C897" t="s">
        <v>3110</v>
      </c>
      <c r="E897" t="s">
        <v>3111</v>
      </c>
      <c r="F897" t="s">
        <v>16</v>
      </c>
      <c r="G897">
        <v>2002</v>
      </c>
      <c r="H897" s="1">
        <v>40909</v>
      </c>
      <c r="K897" t="s">
        <v>247</v>
      </c>
      <c r="L897" t="s">
        <v>3112</v>
      </c>
    </row>
    <row r="898" spans="1:12" x14ac:dyDescent="0.25">
      <c r="A898" t="s">
        <v>13</v>
      </c>
      <c r="B898" t="str">
        <f>"9780071413770"</f>
        <v>9780071413770</v>
      </c>
      <c r="C898" t="s">
        <v>3113</v>
      </c>
      <c r="E898" t="s">
        <v>3114</v>
      </c>
      <c r="F898" t="s">
        <v>16</v>
      </c>
      <c r="G898">
        <v>2003</v>
      </c>
      <c r="H898" s="1">
        <v>41622</v>
      </c>
      <c r="K898" t="s">
        <v>247</v>
      </c>
      <c r="L898" t="s">
        <v>3115</v>
      </c>
    </row>
    <row r="899" spans="1:12" x14ac:dyDescent="0.25">
      <c r="A899" t="s">
        <v>13</v>
      </c>
      <c r="B899" t="str">
        <f>"9780071621618"</f>
        <v>9780071621618</v>
      </c>
      <c r="C899" t="s">
        <v>3116</v>
      </c>
      <c r="E899" t="s">
        <v>2181</v>
      </c>
      <c r="F899" t="s">
        <v>16</v>
      </c>
      <c r="G899">
        <v>2010</v>
      </c>
      <c r="H899" s="1">
        <v>40909</v>
      </c>
      <c r="K899" t="s">
        <v>247</v>
      </c>
      <c r="L899" t="s">
        <v>3117</v>
      </c>
    </row>
    <row r="900" spans="1:12" x14ac:dyDescent="0.25">
      <c r="A900" t="s">
        <v>13</v>
      </c>
      <c r="B900" t="str">
        <f>"9780071807838"</f>
        <v>9780071807838</v>
      </c>
      <c r="C900" t="s">
        <v>3118</v>
      </c>
      <c r="E900" t="s">
        <v>42</v>
      </c>
      <c r="F900" t="s">
        <v>16</v>
      </c>
      <c r="G900">
        <v>2013</v>
      </c>
      <c r="H900" s="1">
        <v>42077</v>
      </c>
      <c r="K900" t="s">
        <v>247</v>
      </c>
      <c r="L900" t="s">
        <v>3119</v>
      </c>
    </row>
    <row r="901" spans="1:12" x14ac:dyDescent="0.25">
      <c r="A901" t="s">
        <v>13</v>
      </c>
      <c r="B901" t="str">
        <f>"9780070583207"</f>
        <v>9780070583207</v>
      </c>
      <c r="C901" t="s">
        <v>3120</v>
      </c>
      <c r="E901" t="s">
        <v>3121</v>
      </c>
      <c r="F901" t="s">
        <v>16</v>
      </c>
      <c r="G901">
        <v>2005</v>
      </c>
      <c r="H901" s="1">
        <v>41980</v>
      </c>
      <c r="K901" t="s">
        <v>247</v>
      </c>
      <c r="L901" t="s">
        <v>3122</v>
      </c>
    </row>
    <row r="902" spans="1:12" x14ac:dyDescent="0.25">
      <c r="A902" t="s">
        <v>13</v>
      </c>
      <c r="B902" t="str">
        <f>"9780071550055"</f>
        <v>9780071550055</v>
      </c>
      <c r="C902" t="s">
        <v>3123</v>
      </c>
      <c r="E902" t="s">
        <v>3124</v>
      </c>
      <c r="F902" t="s">
        <v>16</v>
      </c>
      <c r="G902">
        <v>2010</v>
      </c>
      <c r="H902" s="1">
        <v>40909</v>
      </c>
      <c r="K902" t="s">
        <v>247</v>
      </c>
      <c r="L902" t="s">
        <v>3125</v>
      </c>
    </row>
    <row r="903" spans="1:12" x14ac:dyDescent="0.25">
      <c r="A903" t="s">
        <v>13</v>
      </c>
      <c r="B903" t="str">
        <f>"9780071701884"</f>
        <v>9780071701884</v>
      </c>
      <c r="C903" t="s">
        <v>3126</v>
      </c>
      <c r="E903" t="s">
        <v>3127</v>
      </c>
      <c r="F903" t="s">
        <v>16</v>
      </c>
      <c r="G903">
        <v>2010</v>
      </c>
      <c r="H903" s="1">
        <v>40909</v>
      </c>
      <c r="K903" t="s">
        <v>247</v>
      </c>
      <c r="L903" t="s">
        <v>3128</v>
      </c>
    </row>
    <row r="904" spans="1:12" x14ac:dyDescent="0.25">
      <c r="A904" t="s">
        <v>13</v>
      </c>
      <c r="B904" t="str">
        <f>"9780071596978"</f>
        <v>9780071596978</v>
      </c>
      <c r="C904" t="s">
        <v>3129</v>
      </c>
      <c r="E904" t="s">
        <v>3130</v>
      </c>
      <c r="F904" t="s">
        <v>16</v>
      </c>
      <c r="G904">
        <v>2010</v>
      </c>
      <c r="H904" s="1">
        <v>40909</v>
      </c>
      <c r="K904" t="s">
        <v>247</v>
      </c>
      <c r="L904" t="s">
        <v>3131</v>
      </c>
    </row>
    <row r="905" spans="1:12" x14ac:dyDescent="0.25">
      <c r="A905" t="s">
        <v>13</v>
      </c>
      <c r="B905" t="str">
        <f>"9781260440591"</f>
        <v>9781260440591</v>
      </c>
      <c r="C905" t="s">
        <v>3132</v>
      </c>
      <c r="E905" t="s">
        <v>3133</v>
      </c>
      <c r="F905" t="s">
        <v>16</v>
      </c>
      <c r="G905">
        <v>2001</v>
      </c>
      <c r="H905" s="1">
        <v>43241</v>
      </c>
      <c r="K905" t="s">
        <v>247</v>
      </c>
      <c r="L905" t="s">
        <v>3134</v>
      </c>
    </row>
    <row r="906" spans="1:12" x14ac:dyDescent="0.25">
      <c r="A906" t="s">
        <v>13</v>
      </c>
      <c r="B906" t="str">
        <f>"9780071362986"</f>
        <v>9780071362986</v>
      </c>
      <c r="C906" t="s">
        <v>3135</v>
      </c>
      <c r="E906" t="s">
        <v>712</v>
      </c>
      <c r="F906" t="s">
        <v>16</v>
      </c>
      <c r="G906">
        <v>2001</v>
      </c>
      <c r="H906" s="1">
        <v>40909</v>
      </c>
      <c r="K906" t="s">
        <v>247</v>
      </c>
      <c r="L906" t="s">
        <v>3136</v>
      </c>
    </row>
    <row r="907" spans="1:12" x14ac:dyDescent="0.25">
      <c r="A907" t="s">
        <v>13</v>
      </c>
      <c r="B907" t="str">
        <f>"9780071548830"</f>
        <v>9780071548830</v>
      </c>
      <c r="C907" t="s">
        <v>3137</v>
      </c>
      <c r="E907" t="s">
        <v>3138</v>
      </c>
      <c r="F907" t="s">
        <v>16</v>
      </c>
      <c r="G907">
        <v>2009</v>
      </c>
      <c r="H907" s="1">
        <v>40909</v>
      </c>
      <c r="K907" t="s">
        <v>247</v>
      </c>
      <c r="L907" t="s">
        <v>3139</v>
      </c>
    </row>
    <row r="908" spans="1:12" x14ac:dyDescent="0.25">
      <c r="A908" t="s">
        <v>13</v>
      </c>
      <c r="B908" t="str">
        <f>"9780071822312"</f>
        <v>9780071822312</v>
      </c>
      <c r="C908" t="s">
        <v>3140</v>
      </c>
      <c r="E908" t="s">
        <v>1817</v>
      </c>
      <c r="F908" t="s">
        <v>16</v>
      </c>
      <c r="G908">
        <v>2014</v>
      </c>
      <c r="H908" s="1">
        <v>41990</v>
      </c>
      <c r="K908" t="s">
        <v>247</v>
      </c>
      <c r="L908" t="s">
        <v>3141</v>
      </c>
    </row>
    <row r="909" spans="1:12" x14ac:dyDescent="0.25">
      <c r="A909" t="s">
        <v>13</v>
      </c>
      <c r="B909" t="str">
        <f>"9780071756150"</f>
        <v>9780071756150</v>
      </c>
      <c r="C909" t="s">
        <v>3142</v>
      </c>
      <c r="E909" t="s">
        <v>2429</v>
      </c>
      <c r="F909" t="s">
        <v>16</v>
      </c>
      <c r="G909">
        <v>2011</v>
      </c>
      <c r="H909" s="1">
        <v>42207</v>
      </c>
      <c r="K909" t="s">
        <v>247</v>
      </c>
      <c r="L909" t="s">
        <v>3143</v>
      </c>
    </row>
    <row r="910" spans="1:12" x14ac:dyDescent="0.25">
      <c r="A910" t="s">
        <v>13</v>
      </c>
      <c r="B910" t="str">
        <f>"9780071591225"</f>
        <v>9780071591225</v>
      </c>
      <c r="C910" t="s">
        <v>3144</v>
      </c>
      <c r="E910" t="s">
        <v>458</v>
      </c>
      <c r="F910" t="s">
        <v>16</v>
      </c>
      <c r="G910">
        <v>2008</v>
      </c>
      <c r="H910" s="1">
        <v>40909</v>
      </c>
      <c r="K910" t="s">
        <v>247</v>
      </c>
      <c r="L910" t="s">
        <v>3145</v>
      </c>
    </row>
    <row r="911" spans="1:12" x14ac:dyDescent="0.25">
      <c r="A911" t="s">
        <v>13</v>
      </c>
      <c r="B911" t="str">
        <f>"9780071824859"</f>
        <v>9780071824859</v>
      </c>
      <c r="C911" t="s">
        <v>3146</v>
      </c>
      <c r="E911" t="s">
        <v>1278</v>
      </c>
      <c r="F911" t="s">
        <v>16</v>
      </c>
      <c r="G911">
        <v>2014</v>
      </c>
      <c r="H911" s="1">
        <v>41843</v>
      </c>
      <c r="K911" t="s">
        <v>247</v>
      </c>
      <c r="L911" t="s">
        <v>3147</v>
      </c>
    </row>
    <row r="912" spans="1:12" x14ac:dyDescent="0.25">
      <c r="A912" t="s">
        <v>13</v>
      </c>
      <c r="B912" t="str">
        <f>"9780071667968"</f>
        <v>9780071667968</v>
      </c>
      <c r="C912" t="s">
        <v>3148</v>
      </c>
      <c r="E912" t="s">
        <v>2814</v>
      </c>
      <c r="F912" t="s">
        <v>16</v>
      </c>
      <c r="G912">
        <v>2012</v>
      </c>
      <c r="H912" s="1">
        <v>41198</v>
      </c>
      <c r="K912" t="s">
        <v>247</v>
      </c>
      <c r="L912" t="s">
        <v>3149</v>
      </c>
    </row>
    <row r="913" spans="1:12" x14ac:dyDescent="0.25">
      <c r="A913" t="s">
        <v>13</v>
      </c>
      <c r="B913" t="str">
        <f>"9780070125827"</f>
        <v>9780070125827</v>
      </c>
      <c r="C913" t="s">
        <v>3150</v>
      </c>
      <c r="E913" t="s">
        <v>848</v>
      </c>
      <c r="F913" t="s">
        <v>16</v>
      </c>
      <c r="G913">
        <v>1999</v>
      </c>
      <c r="H913" s="1">
        <v>41367</v>
      </c>
      <c r="K913" t="s">
        <v>247</v>
      </c>
      <c r="L913" t="s">
        <v>3151</v>
      </c>
    </row>
    <row r="914" spans="1:12" x14ac:dyDescent="0.25">
      <c r="A914" t="s">
        <v>13</v>
      </c>
      <c r="B914" t="str">
        <f>"9780070580480"</f>
        <v>9780070580480</v>
      </c>
      <c r="C914" t="s">
        <v>3152</v>
      </c>
      <c r="E914" t="s">
        <v>631</v>
      </c>
      <c r="F914" t="s">
        <v>16</v>
      </c>
      <c r="G914">
        <v>1999</v>
      </c>
      <c r="H914" s="1">
        <v>40909</v>
      </c>
      <c r="K914" t="s">
        <v>247</v>
      </c>
      <c r="L914" t="s">
        <v>3153</v>
      </c>
    </row>
    <row r="915" spans="1:12" x14ac:dyDescent="0.25">
      <c r="A915" t="s">
        <v>13</v>
      </c>
      <c r="B915" t="str">
        <f>"9780071412049"</f>
        <v>9780071412049</v>
      </c>
      <c r="C915" t="s">
        <v>3154</v>
      </c>
      <c r="E915" t="s">
        <v>3155</v>
      </c>
      <c r="F915" t="s">
        <v>16</v>
      </c>
      <c r="G915">
        <v>2003</v>
      </c>
      <c r="H915" s="1">
        <v>40909</v>
      </c>
      <c r="K915" t="s">
        <v>247</v>
      </c>
      <c r="L915" t="s">
        <v>3156</v>
      </c>
    </row>
    <row r="916" spans="1:12" x14ac:dyDescent="0.25">
      <c r="A916" t="s">
        <v>13</v>
      </c>
      <c r="B916" t="str">
        <f>"9780071445597"</f>
        <v>9780071445597</v>
      </c>
      <c r="C916" t="s">
        <v>3157</v>
      </c>
      <c r="E916" t="s">
        <v>2317</v>
      </c>
      <c r="F916" t="s">
        <v>16</v>
      </c>
      <c r="G916">
        <v>2005</v>
      </c>
      <c r="H916" s="1">
        <v>40909</v>
      </c>
      <c r="K916" t="s">
        <v>247</v>
      </c>
      <c r="L916" t="s">
        <v>3158</v>
      </c>
    </row>
    <row r="917" spans="1:12" x14ac:dyDescent="0.25">
      <c r="A917" t="s">
        <v>13</v>
      </c>
      <c r="B917" t="str">
        <f>"9780071486514"</f>
        <v>9780071486514</v>
      </c>
      <c r="C917" t="s">
        <v>3159</v>
      </c>
      <c r="E917" t="s">
        <v>3160</v>
      </c>
      <c r="F917" t="s">
        <v>16</v>
      </c>
      <c r="G917">
        <v>2007</v>
      </c>
      <c r="H917" s="1">
        <v>40909</v>
      </c>
      <c r="K917" t="s">
        <v>247</v>
      </c>
      <c r="L917" t="s">
        <v>3161</v>
      </c>
    </row>
    <row r="918" spans="1:12" x14ac:dyDescent="0.25">
      <c r="A918" t="s">
        <v>13</v>
      </c>
      <c r="B918" t="str">
        <f>"9781259585531"</f>
        <v>9781259585531</v>
      </c>
      <c r="C918" t="s">
        <v>3162</v>
      </c>
      <c r="E918" t="s">
        <v>1549</v>
      </c>
      <c r="F918" t="s">
        <v>16</v>
      </c>
      <c r="G918">
        <v>2016</v>
      </c>
      <c r="H918" s="1">
        <v>42612</v>
      </c>
      <c r="K918" t="s">
        <v>247</v>
      </c>
      <c r="L918" t="s">
        <v>3163</v>
      </c>
    </row>
    <row r="919" spans="1:12" x14ac:dyDescent="0.25">
      <c r="A919" t="s">
        <v>13</v>
      </c>
      <c r="B919" t="str">
        <f>"9780071638326"</f>
        <v>9780071638326</v>
      </c>
      <c r="C919" t="s">
        <v>3164</v>
      </c>
      <c r="E919" t="s">
        <v>57</v>
      </c>
      <c r="F919" t="s">
        <v>16</v>
      </c>
      <c r="G919">
        <v>2010</v>
      </c>
      <c r="H919" s="1">
        <v>40909</v>
      </c>
      <c r="K919" t="s">
        <v>247</v>
      </c>
      <c r="L919" t="s">
        <v>3165</v>
      </c>
    </row>
    <row r="920" spans="1:12" x14ac:dyDescent="0.25">
      <c r="A920" t="s">
        <v>13</v>
      </c>
      <c r="B920" t="str">
        <f>"9780071798143"</f>
        <v>9780071798143</v>
      </c>
      <c r="C920" t="s">
        <v>3166</v>
      </c>
      <c r="E920" t="s">
        <v>3167</v>
      </c>
      <c r="F920" t="s">
        <v>16</v>
      </c>
      <c r="G920">
        <v>2014</v>
      </c>
      <c r="H920" s="1">
        <v>41766</v>
      </c>
      <c r="K920" t="s">
        <v>247</v>
      </c>
      <c r="L920" t="s">
        <v>3168</v>
      </c>
    </row>
    <row r="921" spans="1:12" x14ac:dyDescent="0.25">
      <c r="A921" t="s">
        <v>13</v>
      </c>
      <c r="B921" t="str">
        <f>"9780071395953"</f>
        <v>9780071395953</v>
      </c>
      <c r="C921" t="s">
        <v>3169</v>
      </c>
      <c r="E921" t="s">
        <v>3170</v>
      </c>
      <c r="F921" t="s">
        <v>16</v>
      </c>
      <c r="G921">
        <v>2003</v>
      </c>
      <c r="H921" s="1">
        <v>40909</v>
      </c>
      <c r="K921" t="s">
        <v>247</v>
      </c>
      <c r="L921" t="s">
        <v>3171</v>
      </c>
    </row>
    <row r="922" spans="1:12" x14ac:dyDescent="0.25">
      <c r="A922" t="s">
        <v>13</v>
      </c>
      <c r="B922" t="str">
        <f>"9780071409278"</f>
        <v>9780071409278</v>
      </c>
      <c r="C922" t="s">
        <v>3172</v>
      </c>
      <c r="E922" t="s">
        <v>3173</v>
      </c>
      <c r="F922" t="s">
        <v>16</v>
      </c>
      <c r="G922">
        <v>2003</v>
      </c>
      <c r="H922" s="1">
        <v>40909</v>
      </c>
      <c r="K922" t="s">
        <v>247</v>
      </c>
      <c r="L922" t="s">
        <v>3174</v>
      </c>
    </row>
    <row r="923" spans="1:12" x14ac:dyDescent="0.25">
      <c r="A923" t="s">
        <v>13</v>
      </c>
      <c r="B923" t="str">
        <f>"9780071622318"</f>
        <v>9780071622318</v>
      </c>
      <c r="C923" t="s">
        <v>3175</v>
      </c>
      <c r="E923" t="s">
        <v>3176</v>
      </c>
      <c r="F923" t="s">
        <v>16</v>
      </c>
      <c r="G923">
        <v>2009</v>
      </c>
      <c r="H923" s="1">
        <v>40909</v>
      </c>
      <c r="K923" t="s">
        <v>247</v>
      </c>
      <c r="L923" t="s">
        <v>3177</v>
      </c>
    </row>
    <row r="924" spans="1:12" x14ac:dyDescent="0.25">
      <c r="A924" t="s">
        <v>13</v>
      </c>
      <c r="B924" t="str">
        <f>"9780071622967"</f>
        <v>9780071622967</v>
      </c>
      <c r="C924" t="s">
        <v>3178</v>
      </c>
      <c r="E924" t="s">
        <v>3179</v>
      </c>
      <c r="F924" t="s">
        <v>16</v>
      </c>
      <c r="G924">
        <v>2010</v>
      </c>
      <c r="H924" s="1">
        <v>40909</v>
      </c>
      <c r="K924" t="s">
        <v>247</v>
      </c>
      <c r="L924" t="s">
        <v>3180</v>
      </c>
    </row>
    <row r="925" spans="1:12" x14ac:dyDescent="0.25">
      <c r="A925" t="s">
        <v>13</v>
      </c>
      <c r="B925" t="str">
        <f>"9780071805469"</f>
        <v>9780071805469</v>
      </c>
      <c r="C925" t="s">
        <v>3181</v>
      </c>
      <c r="E925" t="s">
        <v>1496</v>
      </c>
      <c r="F925" t="s">
        <v>16</v>
      </c>
      <c r="G925">
        <v>2013</v>
      </c>
      <c r="H925" s="1">
        <v>43496</v>
      </c>
      <c r="K925" t="s">
        <v>247</v>
      </c>
      <c r="L925" t="s">
        <v>3182</v>
      </c>
    </row>
    <row r="926" spans="1:12" x14ac:dyDescent="0.25">
      <c r="A926" t="s">
        <v>13</v>
      </c>
      <c r="B926" t="str">
        <f>"9780071635080"</f>
        <v>9780071635080</v>
      </c>
      <c r="C926" t="s">
        <v>3183</v>
      </c>
      <c r="E926" t="s">
        <v>3184</v>
      </c>
      <c r="F926" t="s">
        <v>16</v>
      </c>
      <c r="G926">
        <v>2011</v>
      </c>
      <c r="H926" s="1">
        <v>40910</v>
      </c>
      <c r="K926" t="s">
        <v>247</v>
      </c>
      <c r="L926" t="s">
        <v>3185</v>
      </c>
    </row>
    <row r="927" spans="1:12" x14ac:dyDescent="0.25">
      <c r="A927" t="s">
        <v>13</v>
      </c>
      <c r="B927" t="str">
        <f>"9780071410427"</f>
        <v>9780071410427</v>
      </c>
      <c r="C927" t="s">
        <v>3186</v>
      </c>
      <c r="E927" t="s">
        <v>3099</v>
      </c>
      <c r="F927" t="s">
        <v>16</v>
      </c>
      <c r="G927">
        <v>2005</v>
      </c>
      <c r="H927" s="1">
        <v>41999</v>
      </c>
      <c r="K927" t="s">
        <v>247</v>
      </c>
      <c r="L927" t="s">
        <v>3187</v>
      </c>
    </row>
    <row r="928" spans="1:12" x14ac:dyDescent="0.25">
      <c r="A928" t="s">
        <v>13</v>
      </c>
      <c r="B928" t="str">
        <f>"9780071396035"</f>
        <v>9780071396035</v>
      </c>
      <c r="C928" t="s">
        <v>3188</v>
      </c>
      <c r="E928" t="s">
        <v>3189</v>
      </c>
      <c r="F928" t="s">
        <v>16</v>
      </c>
      <c r="G928">
        <v>2003</v>
      </c>
      <c r="H928" s="1">
        <v>40909</v>
      </c>
      <c r="K928" t="s">
        <v>247</v>
      </c>
      <c r="L928" t="s">
        <v>3190</v>
      </c>
    </row>
    <row r="929" spans="1:12" x14ac:dyDescent="0.25">
      <c r="A929" t="s">
        <v>13</v>
      </c>
      <c r="B929" t="str">
        <f>"9780071498395"</f>
        <v>9780071498395</v>
      </c>
      <c r="C929" t="s">
        <v>3191</v>
      </c>
      <c r="E929" t="s">
        <v>445</v>
      </c>
      <c r="F929" t="s">
        <v>16</v>
      </c>
      <c r="G929">
        <v>2009</v>
      </c>
      <c r="H929" s="1">
        <v>40909</v>
      </c>
      <c r="K929" t="s">
        <v>247</v>
      </c>
      <c r="L929" t="s">
        <v>3192</v>
      </c>
    </row>
    <row r="930" spans="1:12" x14ac:dyDescent="0.25">
      <c r="A930" t="s">
        <v>13</v>
      </c>
      <c r="B930" t="str">
        <f>"9780071745604"</f>
        <v>9780071745604</v>
      </c>
      <c r="C930" t="s">
        <v>3193</v>
      </c>
      <c r="E930" t="s">
        <v>3194</v>
      </c>
      <c r="F930" t="s">
        <v>16</v>
      </c>
      <c r="G930">
        <v>2015</v>
      </c>
      <c r="H930" s="1">
        <v>42063</v>
      </c>
      <c r="K930" t="s">
        <v>247</v>
      </c>
      <c r="L930" t="s">
        <v>3195</v>
      </c>
    </row>
    <row r="931" spans="1:12" x14ac:dyDescent="0.25">
      <c r="A931" t="s">
        <v>13</v>
      </c>
      <c r="B931" t="str">
        <f>"9780071842808"</f>
        <v>9780071842808</v>
      </c>
      <c r="C931" t="s">
        <v>3196</v>
      </c>
      <c r="E931" t="s">
        <v>3197</v>
      </c>
      <c r="F931" t="s">
        <v>16</v>
      </c>
      <c r="G931">
        <v>2018</v>
      </c>
      <c r="H931" s="1">
        <v>43300</v>
      </c>
      <c r="I931" t="s">
        <v>484</v>
      </c>
      <c r="J931" t="s">
        <v>39</v>
      </c>
      <c r="K931" t="s">
        <v>19</v>
      </c>
      <c r="L931" t="s">
        <v>3198</v>
      </c>
    </row>
    <row r="932" spans="1:12" x14ac:dyDescent="0.25">
      <c r="A932" t="s">
        <v>13</v>
      </c>
      <c r="B932" t="str">
        <f>"9780071771917"</f>
        <v>9780071771917</v>
      </c>
      <c r="C932" t="s">
        <v>3199</v>
      </c>
      <c r="E932" t="s">
        <v>3200</v>
      </c>
      <c r="F932" t="s">
        <v>16</v>
      </c>
      <c r="G932">
        <v>2013</v>
      </c>
      <c r="H932" s="1">
        <v>42273</v>
      </c>
      <c r="I932" t="s">
        <v>119</v>
      </c>
      <c r="J932" t="s">
        <v>120</v>
      </c>
      <c r="K932" t="s">
        <v>19</v>
      </c>
      <c r="L932" t="s">
        <v>3201</v>
      </c>
    </row>
    <row r="933" spans="1:12" x14ac:dyDescent="0.25">
      <c r="A933" t="s">
        <v>13</v>
      </c>
      <c r="B933" t="str">
        <f>"9780071793056"</f>
        <v>9780071793056</v>
      </c>
      <c r="C933" t="s">
        <v>3202</v>
      </c>
      <c r="E933" t="s">
        <v>3203</v>
      </c>
      <c r="F933" t="s">
        <v>16</v>
      </c>
      <c r="G933">
        <v>2014</v>
      </c>
      <c r="H933" s="1">
        <v>41912</v>
      </c>
      <c r="I933" t="s">
        <v>1894</v>
      </c>
      <c r="J933" t="s">
        <v>859</v>
      </c>
      <c r="K933" t="s">
        <v>19</v>
      </c>
      <c r="L933" t="s">
        <v>3204</v>
      </c>
    </row>
    <row r="934" spans="1:12" x14ac:dyDescent="0.25">
      <c r="A934" t="s">
        <v>13</v>
      </c>
      <c r="B934" t="str">
        <f>"9780071798259"</f>
        <v>9780071798259</v>
      </c>
      <c r="C934" t="s">
        <v>3205</v>
      </c>
      <c r="E934" t="s">
        <v>3167</v>
      </c>
      <c r="F934" t="s">
        <v>16</v>
      </c>
      <c r="G934">
        <v>2013</v>
      </c>
      <c r="H934" s="1">
        <v>41389</v>
      </c>
      <c r="I934" t="s">
        <v>3206</v>
      </c>
      <c r="J934" t="s">
        <v>3207</v>
      </c>
      <c r="K934" t="s">
        <v>19</v>
      </c>
      <c r="L934" t="s">
        <v>3208</v>
      </c>
    </row>
    <row r="935" spans="1:12" x14ac:dyDescent="0.25">
      <c r="A935" t="s">
        <v>13</v>
      </c>
      <c r="B935" t="str">
        <f>"9781260121827"</f>
        <v>9781260121827</v>
      </c>
      <c r="C935" t="s">
        <v>3209</v>
      </c>
      <c r="E935" t="s">
        <v>739</v>
      </c>
      <c r="F935" t="s">
        <v>16</v>
      </c>
      <c r="G935">
        <v>2018</v>
      </c>
      <c r="H935" s="1">
        <v>43370</v>
      </c>
      <c r="K935" t="s">
        <v>247</v>
      </c>
      <c r="L935" t="s">
        <v>3210</v>
      </c>
    </row>
    <row r="936" spans="1:12" x14ac:dyDescent="0.25">
      <c r="A936" t="s">
        <v>13</v>
      </c>
      <c r="B936" t="str">
        <f>"9781260458190"</f>
        <v>9781260458190</v>
      </c>
      <c r="C936" t="s">
        <v>3211</v>
      </c>
      <c r="E936" t="s">
        <v>3212</v>
      </c>
      <c r="F936" t="s">
        <v>16</v>
      </c>
      <c r="G936">
        <v>2020</v>
      </c>
      <c r="H936" s="1">
        <v>45096</v>
      </c>
      <c r="I936" t="s">
        <v>3213</v>
      </c>
      <c r="J936" t="s">
        <v>3214</v>
      </c>
      <c r="K936" t="s">
        <v>19</v>
      </c>
      <c r="L936" t="s">
        <v>3215</v>
      </c>
    </row>
    <row r="937" spans="1:12" x14ac:dyDescent="0.25">
      <c r="A937" t="s">
        <v>13</v>
      </c>
      <c r="B937" t="str">
        <f>"9780071472173"</f>
        <v>9780071472173</v>
      </c>
      <c r="C937" t="s">
        <v>3216</v>
      </c>
      <c r="E937" t="s">
        <v>3217</v>
      </c>
      <c r="F937" t="s">
        <v>16</v>
      </c>
      <c r="G937">
        <v>2007</v>
      </c>
      <c r="H937" s="1">
        <v>40909</v>
      </c>
      <c r="K937" t="s">
        <v>247</v>
      </c>
      <c r="L937" t="s">
        <v>3218</v>
      </c>
    </row>
    <row r="938" spans="1:12" x14ac:dyDescent="0.25">
      <c r="A938" t="s">
        <v>13</v>
      </c>
      <c r="B938" t="str">
        <f>"9780071479370"</f>
        <v>9780071479370</v>
      </c>
      <c r="C938" t="s">
        <v>3219</v>
      </c>
      <c r="E938" t="s">
        <v>1655</v>
      </c>
      <c r="F938" t="s">
        <v>16</v>
      </c>
      <c r="G938">
        <v>2007</v>
      </c>
      <c r="H938" s="1">
        <v>40909</v>
      </c>
      <c r="K938" t="s">
        <v>247</v>
      </c>
      <c r="L938" t="s">
        <v>3220</v>
      </c>
    </row>
    <row r="939" spans="1:12" x14ac:dyDescent="0.25">
      <c r="A939" t="s">
        <v>13</v>
      </c>
      <c r="B939" t="str">
        <f>"9780071737012"</f>
        <v>9780071737012</v>
      </c>
      <c r="C939" t="s">
        <v>3221</v>
      </c>
      <c r="E939" t="s">
        <v>1528</v>
      </c>
      <c r="F939" t="s">
        <v>16</v>
      </c>
      <c r="G939">
        <v>2010</v>
      </c>
      <c r="H939" s="1">
        <v>40909</v>
      </c>
      <c r="K939" t="s">
        <v>247</v>
      </c>
      <c r="L939" t="s">
        <v>3222</v>
      </c>
    </row>
    <row r="940" spans="1:12" x14ac:dyDescent="0.25">
      <c r="A940" t="s">
        <v>13</v>
      </c>
      <c r="B940" t="str">
        <f>"9780071432184"</f>
        <v>9780071432184</v>
      </c>
      <c r="C940" t="s">
        <v>3223</v>
      </c>
      <c r="E940" t="s">
        <v>496</v>
      </c>
      <c r="F940" t="s">
        <v>16</v>
      </c>
      <c r="G940" t="s">
        <v>3224</v>
      </c>
      <c r="H940" s="1">
        <v>40909</v>
      </c>
      <c r="K940" t="s">
        <v>247</v>
      </c>
      <c r="L940" t="s">
        <v>3225</v>
      </c>
    </row>
    <row r="941" spans="1:12" x14ac:dyDescent="0.25">
      <c r="A941" t="s">
        <v>13</v>
      </c>
      <c r="B941" t="str">
        <f>"9780071399197"</f>
        <v>9780071399197</v>
      </c>
      <c r="C941" t="s">
        <v>3226</v>
      </c>
      <c r="E941" t="s">
        <v>3227</v>
      </c>
      <c r="F941" t="s">
        <v>16</v>
      </c>
      <c r="G941">
        <v>2003</v>
      </c>
      <c r="H941" s="1">
        <v>40909</v>
      </c>
      <c r="K941" t="s">
        <v>247</v>
      </c>
      <c r="L941" t="s">
        <v>3228</v>
      </c>
    </row>
    <row r="942" spans="1:12" x14ac:dyDescent="0.25">
      <c r="A942" t="s">
        <v>13</v>
      </c>
      <c r="B942" t="str">
        <f>"9780071772129"</f>
        <v>9780071772129</v>
      </c>
      <c r="C942" t="s">
        <v>3229</v>
      </c>
      <c r="E942" t="s">
        <v>2818</v>
      </c>
      <c r="F942" t="s">
        <v>16</v>
      </c>
      <c r="G942">
        <v>2011</v>
      </c>
      <c r="H942" s="1">
        <v>41450</v>
      </c>
      <c r="K942" t="s">
        <v>247</v>
      </c>
      <c r="L942" t="s">
        <v>3230</v>
      </c>
    </row>
    <row r="943" spans="1:12" x14ac:dyDescent="0.25">
      <c r="A943" t="s">
        <v>13</v>
      </c>
      <c r="B943" t="str">
        <f>"9780071464178"</f>
        <v>9780071464178</v>
      </c>
      <c r="C943" t="s">
        <v>3231</v>
      </c>
      <c r="E943" t="s">
        <v>3232</v>
      </c>
      <c r="F943" t="s">
        <v>16</v>
      </c>
      <c r="G943">
        <v>2007</v>
      </c>
      <c r="H943" s="1">
        <v>40909</v>
      </c>
      <c r="K943" t="s">
        <v>247</v>
      </c>
      <c r="L943" t="s">
        <v>3233</v>
      </c>
    </row>
    <row r="944" spans="1:12" x14ac:dyDescent="0.25">
      <c r="A944" t="s">
        <v>13</v>
      </c>
      <c r="B944" t="str">
        <f>"9780071487818"</f>
        <v>9780071487818</v>
      </c>
      <c r="C944" t="s">
        <v>3234</v>
      </c>
      <c r="E944" t="s">
        <v>1180</v>
      </c>
      <c r="F944" t="s">
        <v>16</v>
      </c>
      <c r="G944">
        <v>2008</v>
      </c>
      <c r="H944" s="1">
        <v>42488</v>
      </c>
      <c r="K944" t="s">
        <v>247</v>
      </c>
      <c r="L944" t="s">
        <v>3235</v>
      </c>
    </row>
    <row r="945" spans="1:12" x14ac:dyDescent="0.25">
      <c r="A945" t="s">
        <v>13</v>
      </c>
      <c r="B945" t="str">
        <f>"9780071622950"</f>
        <v>9780071622950</v>
      </c>
      <c r="C945" t="s">
        <v>3236</v>
      </c>
      <c r="E945" t="s">
        <v>1413</v>
      </c>
      <c r="F945" t="s">
        <v>16</v>
      </c>
      <c r="G945">
        <v>2010</v>
      </c>
      <c r="H945" s="1">
        <v>40909</v>
      </c>
      <c r="K945" t="s">
        <v>247</v>
      </c>
      <c r="L945" t="s">
        <v>3237</v>
      </c>
    </row>
    <row r="946" spans="1:12" x14ac:dyDescent="0.25">
      <c r="A946" t="s">
        <v>13</v>
      </c>
      <c r="B946" t="str">
        <f>"9781260455304"</f>
        <v>9781260455304</v>
      </c>
      <c r="C946" t="s">
        <v>3238</v>
      </c>
      <c r="E946" t="s">
        <v>1531</v>
      </c>
      <c r="F946" t="s">
        <v>16</v>
      </c>
      <c r="G946">
        <v>2020</v>
      </c>
      <c r="H946" s="1">
        <v>43699</v>
      </c>
      <c r="K946" t="s">
        <v>247</v>
      </c>
      <c r="L946" t="s">
        <v>3239</v>
      </c>
    </row>
    <row r="947" spans="1:12" x14ac:dyDescent="0.25">
      <c r="A947" t="s">
        <v>13</v>
      </c>
      <c r="B947" t="str">
        <f>"9780071829465"</f>
        <v>9780071829465</v>
      </c>
      <c r="C947" t="s">
        <v>3240</v>
      </c>
      <c r="E947" t="s">
        <v>1662</v>
      </c>
      <c r="F947" t="s">
        <v>16</v>
      </c>
      <c r="G947">
        <v>2014</v>
      </c>
      <c r="H947" s="1">
        <v>41670</v>
      </c>
      <c r="K947" t="s">
        <v>247</v>
      </c>
      <c r="L947" t="s">
        <v>3241</v>
      </c>
    </row>
    <row r="948" spans="1:12" x14ac:dyDescent="0.25">
      <c r="A948" t="s">
        <v>13</v>
      </c>
      <c r="B948" t="str">
        <f>"9780071742474"</f>
        <v>9780071742474</v>
      </c>
      <c r="C948" t="s">
        <v>3242</v>
      </c>
      <c r="E948" t="s">
        <v>3243</v>
      </c>
      <c r="F948" t="s">
        <v>16</v>
      </c>
      <c r="G948">
        <v>2012</v>
      </c>
      <c r="H948" s="1">
        <v>41186</v>
      </c>
      <c r="K948" t="s">
        <v>247</v>
      </c>
      <c r="L948" t="s">
        <v>3244</v>
      </c>
    </row>
    <row r="949" spans="1:12" x14ac:dyDescent="0.25">
      <c r="A949" t="s">
        <v>13</v>
      </c>
      <c r="B949" t="str">
        <f>"9780071363815"</f>
        <v>9780071363815</v>
      </c>
      <c r="C949" t="s">
        <v>3245</v>
      </c>
      <c r="E949" t="s">
        <v>3246</v>
      </c>
      <c r="F949" t="s">
        <v>16</v>
      </c>
      <c r="G949">
        <v>2002</v>
      </c>
      <c r="H949" s="1">
        <v>40909</v>
      </c>
      <c r="K949" t="s">
        <v>247</v>
      </c>
      <c r="L949" t="s">
        <v>3247</v>
      </c>
    </row>
    <row r="950" spans="1:12" x14ac:dyDescent="0.25">
      <c r="A950" t="s">
        <v>13</v>
      </c>
      <c r="B950" t="str">
        <f>"9780071502443"</f>
        <v>9780071502443</v>
      </c>
      <c r="C950" t="s">
        <v>3248</v>
      </c>
      <c r="E950" t="s">
        <v>2181</v>
      </c>
      <c r="F950" t="s">
        <v>16</v>
      </c>
      <c r="G950">
        <v>2008</v>
      </c>
      <c r="H950" s="1">
        <v>40909</v>
      </c>
      <c r="K950" t="s">
        <v>247</v>
      </c>
      <c r="L950" t="s">
        <v>3249</v>
      </c>
    </row>
    <row r="951" spans="1:12" x14ac:dyDescent="0.25">
      <c r="A951" t="s">
        <v>13</v>
      </c>
      <c r="B951" t="str">
        <f>"9781260143249"</f>
        <v>9781260143249</v>
      </c>
      <c r="C951" t="s">
        <v>3250</v>
      </c>
      <c r="E951" t="s">
        <v>840</v>
      </c>
      <c r="F951" t="s">
        <v>16</v>
      </c>
      <c r="G951">
        <v>2019</v>
      </c>
      <c r="H951" s="1">
        <v>43523</v>
      </c>
      <c r="I951" t="s">
        <v>43</v>
      </c>
      <c r="J951" t="s">
        <v>44</v>
      </c>
      <c r="K951" t="s">
        <v>19</v>
      </c>
      <c r="L951" t="s">
        <v>3251</v>
      </c>
    </row>
    <row r="952" spans="1:12" x14ac:dyDescent="0.25">
      <c r="A952" t="s">
        <v>13</v>
      </c>
      <c r="B952" t="str">
        <f>"9780071487498"</f>
        <v>9780071487498</v>
      </c>
      <c r="C952" t="s">
        <v>3252</v>
      </c>
      <c r="E952" t="s">
        <v>3253</v>
      </c>
      <c r="F952" t="s">
        <v>16</v>
      </c>
      <c r="G952">
        <v>2008</v>
      </c>
      <c r="H952" s="1">
        <v>40909</v>
      </c>
      <c r="K952" t="s">
        <v>247</v>
      </c>
      <c r="L952" t="s">
        <v>3254</v>
      </c>
    </row>
    <row r="953" spans="1:12" x14ac:dyDescent="0.25">
      <c r="A953" t="s">
        <v>13</v>
      </c>
      <c r="B953" t="str">
        <f>"9780071633512"</f>
        <v>9780071633512</v>
      </c>
      <c r="C953" t="s">
        <v>3255</v>
      </c>
      <c r="E953" t="s">
        <v>845</v>
      </c>
      <c r="F953" t="s">
        <v>16</v>
      </c>
      <c r="G953">
        <v>2009</v>
      </c>
      <c r="H953" s="1">
        <v>40909</v>
      </c>
      <c r="K953" t="s">
        <v>247</v>
      </c>
      <c r="L953" t="s">
        <v>3256</v>
      </c>
    </row>
    <row r="954" spans="1:12" x14ac:dyDescent="0.25">
      <c r="A954" t="s">
        <v>13</v>
      </c>
      <c r="B954" t="str">
        <f>"9780071714778"</f>
        <v>9780071714778</v>
      </c>
      <c r="C954" t="s">
        <v>3257</v>
      </c>
      <c r="E954" t="s">
        <v>3258</v>
      </c>
      <c r="F954" t="s">
        <v>16</v>
      </c>
      <c r="G954">
        <v>2011</v>
      </c>
      <c r="H954" s="1">
        <v>40909</v>
      </c>
      <c r="K954" t="s">
        <v>247</v>
      </c>
      <c r="L954" t="s">
        <v>3259</v>
      </c>
    </row>
    <row r="955" spans="1:12" x14ac:dyDescent="0.25">
      <c r="A955" t="s">
        <v>13</v>
      </c>
      <c r="B955" t="str">
        <f>"9780071395113"</f>
        <v>9780071395113</v>
      </c>
      <c r="C955" t="s">
        <v>3260</v>
      </c>
      <c r="E955" t="s">
        <v>1042</v>
      </c>
      <c r="F955" t="s">
        <v>16</v>
      </c>
      <c r="G955">
        <v>2002</v>
      </c>
      <c r="H955" s="1">
        <v>40909</v>
      </c>
      <c r="K955" t="s">
        <v>247</v>
      </c>
      <c r="L955" t="s">
        <v>3261</v>
      </c>
    </row>
    <row r="956" spans="1:12" x14ac:dyDescent="0.25">
      <c r="A956" t="s">
        <v>13</v>
      </c>
      <c r="B956" t="str">
        <f>"9780071457927"</f>
        <v>9780071457927</v>
      </c>
      <c r="C956" t="s">
        <v>3262</v>
      </c>
      <c r="E956" t="s">
        <v>3263</v>
      </c>
      <c r="F956" t="s">
        <v>16</v>
      </c>
      <c r="G956">
        <v>2006</v>
      </c>
      <c r="H956" s="1">
        <v>40909</v>
      </c>
      <c r="K956" t="s">
        <v>247</v>
      </c>
      <c r="L956" t="s">
        <v>3264</v>
      </c>
    </row>
    <row r="957" spans="1:12" x14ac:dyDescent="0.25">
      <c r="A957" t="s">
        <v>13</v>
      </c>
      <c r="B957" t="str">
        <f>"9781259587405"</f>
        <v>9781259587405</v>
      </c>
      <c r="C957" t="s">
        <v>3265</v>
      </c>
      <c r="E957" t="s">
        <v>42</v>
      </c>
      <c r="F957" t="s">
        <v>16</v>
      </c>
      <c r="G957">
        <v>2016</v>
      </c>
      <c r="H957" s="1">
        <v>42361</v>
      </c>
      <c r="K957" t="s">
        <v>247</v>
      </c>
      <c r="L957" t="s">
        <v>3266</v>
      </c>
    </row>
    <row r="958" spans="1:12" x14ac:dyDescent="0.25">
      <c r="A958" t="s">
        <v>13</v>
      </c>
      <c r="B958" t="str">
        <f>"9780071821957"</f>
        <v>9780071821957</v>
      </c>
      <c r="C958" t="s">
        <v>3267</v>
      </c>
      <c r="E958" t="s">
        <v>3268</v>
      </c>
      <c r="F958" t="s">
        <v>16</v>
      </c>
      <c r="G958">
        <v>2015</v>
      </c>
      <c r="H958" s="1">
        <v>42244</v>
      </c>
      <c r="K958" t="s">
        <v>247</v>
      </c>
      <c r="L958" t="s">
        <v>3269</v>
      </c>
    </row>
    <row r="959" spans="1:12" x14ac:dyDescent="0.25">
      <c r="A959" t="s">
        <v>13</v>
      </c>
      <c r="B959" t="str">
        <f>"9780071377829"</f>
        <v>9780071377829</v>
      </c>
      <c r="C959" t="s">
        <v>3270</v>
      </c>
      <c r="E959" t="s">
        <v>928</v>
      </c>
      <c r="F959" t="s">
        <v>16</v>
      </c>
      <c r="G959">
        <v>2002</v>
      </c>
      <c r="H959" s="1">
        <v>40909</v>
      </c>
      <c r="K959" t="s">
        <v>247</v>
      </c>
      <c r="L959" t="s">
        <v>3271</v>
      </c>
    </row>
    <row r="960" spans="1:12" x14ac:dyDescent="0.25">
      <c r="A960" t="s">
        <v>13</v>
      </c>
      <c r="B960" t="str">
        <f>"9780071370677"</f>
        <v>9780071370677</v>
      </c>
      <c r="C960" t="s">
        <v>3272</v>
      </c>
      <c r="E960" t="s">
        <v>1317</v>
      </c>
      <c r="F960" t="s">
        <v>16</v>
      </c>
      <c r="G960">
        <v>2001</v>
      </c>
      <c r="H960" s="1">
        <v>40909</v>
      </c>
      <c r="K960" t="s">
        <v>247</v>
      </c>
      <c r="L960" t="s">
        <v>3273</v>
      </c>
    </row>
    <row r="961" spans="1:12" x14ac:dyDescent="0.25">
      <c r="A961" t="s">
        <v>13</v>
      </c>
      <c r="B961" t="str">
        <f>"9780071474856"</f>
        <v>9780071474856</v>
      </c>
      <c r="C961" t="s">
        <v>3274</v>
      </c>
      <c r="E961" t="s">
        <v>3275</v>
      </c>
      <c r="F961" t="s">
        <v>16</v>
      </c>
      <c r="G961">
        <v>2007</v>
      </c>
      <c r="H961" s="1">
        <v>40909</v>
      </c>
      <c r="K961" t="s">
        <v>247</v>
      </c>
      <c r="L961" t="s">
        <v>3276</v>
      </c>
    </row>
    <row r="962" spans="1:12" x14ac:dyDescent="0.25">
      <c r="A962" t="s">
        <v>13</v>
      </c>
      <c r="B962" t="str">
        <f>"9780071765633"</f>
        <v>9780071765633</v>
      </c>
      <c r="C962" t="s">
        <v>3277</v>
      </c>
      <c r="E962" t="s">
        <v>3278</v>
      </c>
      <c r="F962" t="s">
        <v>16</v>
      </c>
      <c r="G962">
        <v>2013</v>
      </c>
      <c r="H962" s="1">
        <v>41670</v>
      </c>
      <c r="K962" t="s">
        <v>247</v>
      </c>
      <c r="L962" t="s">
        <v>3279</v>
      </c>
    </row>
    <row r="963" spans="1:12" x14ac:dyDescent="0.25">
      <c r="A963" t="s">
        <v>13</v>
      </c>
      <c r="B963" t="str">
        <f>"9780071832366"</f>
        <v>9780071832366</v>
      </c>
      <c r="C963" t="s">
        <v>3280</v>
      </c>
      <c r="E963" t="s">
        <v>3281</v>
      </c>
      <c r="F963" t="s">
        <v>16</v>
      </c>
      <c r="G963">
        <v>2016</v>
      </c>
      <c r="H963" s="1">
        <v>42516</v>
      </c>
      <c r="I963" t="s">
        <v>2430</v>
      </c>
      <c r="J963" t="s">
        <v>538</v>
      </c>
      <c r="K963" t="s">
        <v>19</v>
      </c>
      <c r="L963" t="s">
        <v>3282</v>
      </c>
    </row>
    <row r="964" spans="1:12" x14ac:dyDescent="0.25">
      <c r="A964" t="s">
        <v>13</v>
      </c>
      <c r="B964" t="str">
        <f>"9781259588976"</f>
        <v>9781259588976</v>
      </c>
      <c r="C964" t="s">
        <v>3283</v>
      </c>
      <c r="E964" t="s">
        <v>1496</v>
      </c>
      <c r="F964" t="s">
        <v>16</v>
      </c>
      <c r="G964">
        <v>2016</v>
      </c>
      <c r="H964" s="1">
        <v>42819</v>
      </c>
      <c r="I964" t="s">
        <v>240</v>
      </c>
      <c r="J964" t="s">
        <v>241</v>
      </c>
      <c r="K964" t="s">
        <v>19</v>
      </c>
      <c r="L964" t="s">
        <v>3284</v>
      </c>
    </row>
    <row r="965" spans="1:12" x14ac:dyDescent="0.25">
      <c r="A965" t="s">
        <v>13</v>
      </c>
      <c r="B965" t="str">
        <f>"9780071351454"</f>
        <v>9780071351454</v>
      </c>
      <c r="C965" t="s">
        <v>3285</v>
      </c>
      <c r="E965" t="s">
        <v>2148</v>
      </c>
      <c r="F965" t="s">
        <v>16</v>
      </c>
      <c r="G965">
        <v>2000</v>
      </c>
      <c r="H965" s="1">
        <v>41622</v>
      </c>
      <c r="K965" t="s">
        <v>247</v>
      </c>
      <c r="L965" t="s">
        <v>3286</v>
      </c>
    </row>
    <row r="966" spans="1:12" x14ac:dyDescent="0.25">
      <c r="A966" t="s">
        <v>13</v>
      </c>
      <c r="B966" t="str">
        <f>"9781264989669"</f>
        <v>9781264989669</v>
      </c>
      <c r="C966" t="s">
        <v>3287</v>
      </c>
      <c r="E966" t="s">
        <v>3288</v>
      </c>
      <c r="F966" t="s">
        <v>16</v>
      </c>
      <c r="G966">
        <v>2023</v>
      </c>
      <c r="H966" s="1">
        <v>45314</v>
      </c>
      <c r="I966" t="s">
        <v>484</v>
      </c>
      <c r="J966" t="s">
        <v>39</v>
      </c>
      <c r="K966" t="s">
        <v>19</v>
      </c>
      <c r="L966" t="s">
        <v>3289</v>
      </c>
    </row>
    <row r="967" spans="1:12" x14ac:dyDescent="0.25">
      <c r="A967" t="s">
        <v>13</v>
      </c>
      <c r="B967" t="str">
        <f>"9781265372545"</f>
        <v>9781265372545</v>
      </c>
      <c r="C967" t="s">
        <v>3290</v>
      </c>
      <c r="E967" t="s">
        <v>1402</v>
      </c>
      <c r="F967" t="s">
        <v>16</v>
      </c>
      <c r="G967">
        <v>2024</v>
      </c>
      <c r="H967" s="1">
        <v>45378</v>
      </c>
      <c r="I967" t="s">
        <v>1403</v>
      </c>
      <c r="J967" t="s">
        <v>29</v>
      </c>
      <c r="K967" t="s">
        <v>19</v>
      </c>
      <c r="L967" t="s">
        <v>3291</v>
      </c>
    </row>
    <row r="968" spans="1:12" x14ac:dyDescent="0.25">
      <c r="A968" t="s">
        <v>13</v>
      </c>
      <c r="B968" t="str">
        <f>"9781265058432"</f>
        <v>9781265058432</v>
      </c>
      <c r="C968" t="s">
        <v>3292</v>
      </c>
      <c r="E968" t="s">
        <v>898</v>
      </c>
      <c r="F968" t="s">
        <v>16</v>
      </c>
      <c r="G968">
        <v>2024</v>
      </c>
      <c r="H968" s="1">
        <v>45377</v>
      </c>
      <c r="I968" t="s">
        <v>899</v>
      </c>
      <c r="J968" t="s">
        <v>777</v>
      </c>
      <c r="K968" t="s">
        <v>19</v>
      </c>
      <c r="L968" t="s">
        <v>3293</v>
      </c>
    </row>
    <row r="969" spans="1:12" x14ac:dyDescent="0.25">
      <c r="A969" t="s">
        <v>13</v>
      </c>
      <c r="B969" t="str">
        <f>"9781265138516"</f>
        <v>9781265138516</v>
      </c>
      <c r="C969" t="s">
        <v>3294</v>
      </c>
      <c r="E969" t="s">
        <v>2390</v>
      </c>
      <c r="F969" t="s">
        <v>16</v>
      </c>
      <c r="G969">
        <v>2024</v>
      </c>
      <c r="H969" s="1">
        <v>45412</v>
      </c>
      <c r="I969" t="s">
        <v>2727</v>
      </c>
      <c r="J969" t="s">
        <v>1502</v>
      </c>
      <c r="K969" t="s">
        <v>19</v>
      </c>
      <c r="L969" t="s">
        <v>3295</v>
      </c>
    </row>
    <row r="970" spans="1:12" x14ac:dyDescent="0.25">
      <c r="A970" t="s">
        <v>13</v>
      </c>
      <c r="B970" t="str">
        <f>"9781265054632"</f>
        <v>9781265054632</v>
      </c>
      <c r="C970" t="s">
        <v>3296</v>
      </c>
      <c r="E970" t="s">
        <v>3297</v>
      </c>
      <c r="F970" t="s">
        <v>16</v>
      </c>
      <c r="G970">
        <v>2024</v>
      </c>
      <c r="H970" s="1">
        <v>45436</v>
      </c>
      <c r="I970" t="s">
        <v>899</v>
      </c>
      <c r="J970" t="s">
        <v>777</v>
      </c>
      <c r="K970" t="s">
        <v>19</v>
      </c>
      <c r="L970" t="s">
        <v>3298</v>
      </c>
    </row>
    <row r="971" spans="1:12" x14ac:dyDescent="0.25">
      <c r="A971" t="s">
        <v>13</v>
      </c>
      <c r="B971" t="str">
        <f>"9781260467598"</f>
        <v>9781260467598</v>
      </c>
      <c r="C971" t="s">
        <v>3299</v>
      </c>
      <c r="E971" t="s">
        <v>3300</v>
      </c>
      <c r="F971" t="s">
        <v>16</v>
      </c>
      <c r="G971">
        <v>2024</v>
      </c>
      <c r="H971" s="1">
        <v>45464</v>
      </c>
      <c r="I971" t="s">
        <v>1196</v>
      </c>
      <c r="J971" t="s">
        <v>39</v>
      </c>
      <c r="K971" t="s">
        <v>19</v>
      </c>
      <c r="L971" t="s">
        <v>3301</v>
      </c>
    </row>
    <row r="972" spans="1:12" x14ac:dyDescent="0.25">
      <c r="A972" t="s">
        <v>13</v>
      </c>
      <c r="B972" t="str">
        <f>"9781265425999"</f>
        <v>9781265425999</v>
      </c>
      <c r="C972" t="s">
        <v>3302</v>
      </c>
      <c r="E972" t="s">
        <v>3303</v>
      </c>
      <c r="F972" t="s">
        <v>16</v>
      </c>
      <c r="G972">
        <v>2024</v>
      </c>
      <c r="H972" s="1">
        <v>45464</v>
      </c>
      <c r="I972" t="s">
        <v>421</v>
      </c>
      <c r="J972" t="s">
        <v>422</v>
      </c>
      <c r="K972" t="s">
        <v>19</v>
      </c>
      <c r="L972" t="s">
        <v>3304</v>
      </c>
    </row>
    <row r="973" spans="1:12" x14ac:dyDescent="0.25">
      <c r="A973" t="s">
        <v>13</v>
      </c>
      <c r="B973" t="str">
        <f>"9780071634977"</f>
        <v>9780071634977</v>
      </c>
      <c r="C973" t="s">
        <v>3305</v>
      </c>
      <c r="E973" t="s">
        <v>3306</v>
      </c>
      <c r="F973" t="s">
        <v>16</v>
      </c>
      <c r="G973">
        <v>2011</v>
      </c>
      <c r="H973" s="1">
        <v>45464</v>
      </c>
      <c r="K973" t="s">
        <v>247</v>
      </c>
      <c r="L973" t="s">
        <v>3307</v>
      </c>
    </row>
    <row r="974" spans="1:12" x14ac:dyDescent="0.25">
      <c r="A974" t="s">
        <v>13</v>
      </c>
      <c r="B974" t="str">
        <f>"9780071749558"</f>
        <v>9780071749558</v>
      </c>
      <c r="C974" t="s">
        <v>3308</v>
      </c>
      <c r="E974" t="s">
        <v>3309</v>
      </c>
      <c r="F974" t="s">
        <v>16</v>
      </c>
      <c r="G974">
        <v>2011</v>
      </c>
      <c r="H974" s="1">
        <v>45468</v>
      </c>
      <c r="I974" t="s">
        <v>3310</v>
      </c>
      <c r="J974" t="s">
        <v>422</v>
      </c>
      <c r="K974" t="s">
        <v>19</v>
      </c>
      <c r="L974" t="s">
        <v>3311</v>
      </c>
    </row>
    <row r="975" spans="1:12" x14ac:dyDescent="0.25">
      <c r="A975" t="s">
        <v>13</v>
      </c>
      <c r="B975" t="str">
        <f>"9780071772259"</f>
        <v>9780071772259</v>
      </c>
      <c r="C975" t="s">
        <v>3312</v>
      </c>
      <c r="E975" t="s">
        <v>553</v>
      </c>
      <c r="F975" t="s">
        <v>16</v>
      </c>
      <c r="G975">
        <v>2012</v>
      </c>
      <c r="H975" s="1">
        <v>45491</v>
      </c>
      <c r="I975" t="s">
        <v>1052</v>
      </c>
      <c r="J975" t="s">
        <v>241</v>
      </c>
      <c r="K975" t="s">
        <v>19</v>
      </c>
      <c r="L975" t="s">
        <v>3313</v>
      </c>
    </row>
    <row r="976" spans="1:12" x14ac:dyDescent="0.25">
      <c r="A976" t="s">
        <v>13</v>
      </c>
      <c r="B976" t="str">
        <f>"9781260441703"</f>
        <v>9781260441703</v>
      </c>
      <c r="C976" t="s">
        <v>3314</v>
      </c>
      <c r="E976" t="s">
        <v>3315</v>
      </c>
      <c r="F976" t="s">
        <v>16</v>
      </c>
      <c r="G976">
        <v>2020</v>
      </c>
      <c r="H976" s="1">
        <v>45498</v>
      </c>
      <c r="I976" t="s">
        <v>3316</v>
      </c>
      <c r="J976" t="s">
        <v>1333</v>
      </c>
      <c r="K976" t="s">
        <v>19</v>
      </c>
      <c r="L976" t="s">
        <v>3317</v>
      </c>
    </row>
    <row r="977" spans="1:12" x14ac:dyDescent="0.25">
      <c r="A977" t="s">
        <v>13</v>
      </c>
      <c r="B977" t="str">
        <f>"9780071777155"</f>
        <v>9780071777155</v>
      </c>
      <c r="C977" t="s">
        <v>3318</v>
      </c>
      <c r="E977" t="s">
        <v>3319</v>
      </c>
      <c r="F977" t="s">
        <v>16</v>
      </c>
      <c r="G977">
        <v>2013</v>
      </c>
      <c r="H977" s="1">
        <v>45503</v>
      </c>
      <c r="I977" t="s">
        <v>3320</v>
      </c>
      <c r="J977" t="s">
        <v>252</v>
      </c>
      <c r="K977" t="s">
        <v>19</v>
      </c>
      <c r="L977" t="s">
        <v>3321</v>
      </c>
    </row>
    <row r="978" spans="1:12" x14ac:dyDescent="0.25">
      <c r="A978" t="s">
        <v>13</v>
      </c>
      <c r="B978" t="str">
        <f>"9780071770613"</f>
        <v>9780071770613</v>
      </c>
      <c r="C978" t="s">
        <v>3322</v>
      </c>
      <c r="E978" t="s">
        <v>3323</v>
      </c>
      <c r="F978" t="s">
        <v>16</v>
      </c>
      <c r="G978">
        <v>2012</v>
      </c>
      <c r="H978" s="1">
        <v>45526</v>
      </c>
      <c r="I978" t="s">
        <v>3324</v>
      </c>
      <c r="J978" t="s">
        <v>422</v>
      </c>
      <c r="K978" t="s">
        <v>19</v>
      </c>
      <c r="L978" t="s">
        <v>3325</v>
      </c>
    </row>
    <row r="979" spans="1:12" x14ac:dyDescent="0.25">
      <c r="A979" t="s">
        <v>13</v>
      </c>
      <c r="B979" t="str">
        <f>"9781265649159"</f>
        <v>9781265649159</v>
      </c>
      <c r="C979" t="s">
        <v>3326</v>
      </c>
      <c r="E979" t="s">
        <v>1856</v>
      </c>
      <c r="F979" t="s">
        <v>16</v>
      </c>
      <c r="G979">
        <v>2025</v>
      </c>
      <c r="H979" s="1">
        <v>45565</v>
      </c>
      <c r="I979" t="s">
        <v>332</v>
      </c>
      <c r="J979" t="s">
        <v>142</v>
      </c>
      <c r="K979" t="s">
        <v>19</v>
      </c>
      <c r="L979" t="s">
        <v>3327</v>
      </c>
    </row>
    <row r="980" spans="1:12" x14ac:dyDescent="0.25">
      <c r="A980" t="s">
        <v>13</v>
      </c>
      <c r="B980" t="str">
        <f>"9781265631055"</f>
        <v>9781265631055</v>
      </c>
      <c r="C980" t="s">
        <v>3328</v>
      </c>
      <c r="E980" t="s">
        <v>1220</v>
      </c>
      <c r="F980" t="s">
        <v>16</v>
      </c>
      <c r="G980">
        <v>2024</v>
      </c>
      <c r="H980" s="1">
        <v>45574</v>
      </c>
      <c r="I980" t="s">
        <v>69</v>
      </c>
      <c r="J980" t="s">
        <v>69</v>
      </c>
      <c r="K980" t="s">
        <v>19</v>
      </c>
      <c r="L980" t="s">
        <v>3329</v>
      </c>
    </row>
    <row r="981" spans="1:12" x14ac:dyDescent="0.25">
      <c r="A981" t="s">
        <v>13</v>
      </c>
      <c r="B981" t="str">
        <f>"9781264922444"</f>
        <v>9781264922444</v>
      </c>
      <c r="C981" t="s">
        <v>3330</v>
      </c>
      <c r="E981" t="s">
        <v>3331</v>
      </c>
      <c r="F981" t="s">
        <v>16</v>
      </c>
      <c r="G981">
        <v>2025</v>
      </c>
      <c r="H981" s="1">
        <v>45588</v>
      </c>
      <c r="I981" t="s">
        <v>1621</v>
      </c>
      <c r="J981" t="s">
        <v>777</v>
      </c>
      <c r="K981" t="s">
        <v>19</v>
      </c>
      <c r="L981" t="s">
        <v>3332</v>
      </c>
    </row>
    <row r="982" spans="1:12" x14ac:dyDescent="0.25">
      <c r="A982" t="s">
        <v>13</v>
      </c>
      <c r="B982" t="str">
        <f>"9781260132250"</f>
        <v>9781260132250</v>
      </c>
      <c r="C982" t="s">
        <v>3333</v>
      </c>
      <c r="E982" t="s">
        <v>3334</v>
      </c>
      <c r="F982" t="s">
        <v>16</v>
      </c>
      <c r="G982">
        <v>2025</v>
      </c>
      <c r="H982" s="1">
        <v>45588</v>
      </c>
      <c r="I982" t="s">
        <v>400</v>
      </c>
      <c r="J982" t="s">
        <v>29</v>
      </c>
      <c r="K982" t="s">
        <v>19</v>
      </c>
      <c r="L982" t="s">
        <v>3335</v>
      </c>
    </row>
    <row r="983" spans="1:12" x14ac:dyDescent="0.25">
      <c r="A983" t="s">
        <v>13</v>
      </c>
      <c r="B983" t="str">
        <f>"9781264269945"</f>
        <v>9781264269945</v>
      </c>
      <c r="C983" t="s">
        <v>3336</v>
      </c>
      <c r="E983" t="s">
        <v>3337</v>
      </c>
      <c r="F983" t="s">
        <v>16</v>
      </c>
      <c r="G983">
        <v>2022</v>
      </c>
      <c r="H983" s="1">
        <v>45590</v>
      </c>
      <c r="K983" t="s">
        <v>247</v>
      </c>
      <c r="L983" t="s">
        <v>3338</v>
      </c>
    </row>
    <row r="984" spans="1:12" x14ac:dyDescent="0.25">
      <c r="A984" t="s">
        <v>13</v>
      </c>
      <c r="B984" t="str">
        <f>"9781265997755"</f>
        <v>9781265997755</v>
      </c>
      <c r="C984" t="s">
        <v>3339</v>
      </c>
      <c r="E984" t="s">
        <v>742</v>
      </c>
      <c r="F984" t="s">
        <v>16</v>
      </c>
      <c r="G984">
        <v>2025</v>
      </c>
      <c r="H984" s="1">
        <v>45622</v>
      </c>
      <c r="I984" t="s">
        <v>119</v>
      </c>
      <c r="J984" t="s">
        <v>120</v>
      </c>
      <c r="K984" t="s">
        <v>19</v>
      </c>
      <c r="L984" t="s">
        <v>3340</v>
      </c>
    </row>
    <row r="985" spans="1:12" x14ac:dyDescent="0.25">
      <c r="A985" t="s">
        <v>13</v>
      </c>
      <c r="B985" t="str">
        <f>"9781260011814"</f>
        <v>9781260011814</v>
      </c>
      <c r="C985" t="s">
        <v>3341</v>
      </c>
      <c r="E985" t="s">
        <v>3342</v>
      </c>
      <c r="F985" t="s">
        <v>16</v>
      </c>
      <c r="G985">
        <v>2018</v>
      </c>
      <c r="H985" s="1">
        <v>45646</v>
      </c>
      <c r="K985" t="s">
        <v>247</v>
      </c>
      <c r="L985" t="s">
        <v>3343</v>
      </c>
    </row>
    <row r="986" spans="1:12" x14ac:dyDescent="0.25">
      <c r="A986" t="s">
        <v>13</v>
      </c>
      <c r="B986" t="str">
        <f>"9781265933920"</f>
        <v>9781265933920</v>
      </c>
      <c r="C986" t="s">
        <v>3344</v>
      </c>
      <c r="E986" t="s">
        <v>264</v>
      </c>
      <c r="F986" t="s">
        <v>16</v>
      </c>
      <c r="G986">
        <v>2025</v>
      </c>
      <c r="H986" s="1">
        <v>45649</v>
      </c>
      <c r="I986" t="s">
        <v>115</v>
      </c>
      <c r="J986" t="s">
        <v>29</v>
      </c>
      <c r="K986" t="s">
        <v>19</v>
      </c>
      <c r="L986" t="s">
        <v>3345</v>
      </c>
    </row>
    <row r="987" spans="1:12" x14ac:dyDescent="0.25">
      <c r="A987" t="s">
        <v>13</v>
      </c>
      <c r="B987" t="str">
        <f>"9780071701099"</f>
        <v>9780071701099</v>
      </c>
      <c r="C987" t="s">
        <v>3346</v>
      </c>
      <c r="E987" t="s">
        <v>3347</v>
      </c>
      <c r="F987" t="s">
        <v>16</v>
      </c>
      <c r="G987">
        <v>2025</v>
      </c>
      <c r="H987" s="1">
        <v>45646</v>
      </c>
      <c r="K987" t="s">
        <v>247</v>
      </c>
      <c r="L987" t="s">
        <v>3348</v>
      </c>
    </row>
    <row r="988" spans="1:12" x14ac:dyDescent="0.25">
      <c r="A988" t="s">
        <v>13</v>
      </c>
      <c r="B988" t="str">
        <f>"9780071742412"</f>
        <v>9780071742412</v>
      </c>
      <c r="C988" t="s">
        <v>3349</v>
      </c>
      <c r="E988" t="s">
        <v>3350</v>
      </c>
      <c r="F988" t="s">
        <v>16</v>
      </c>
      <c r="G988">
        <v>2018</v>
      </c>
      <c r="H988" s="1">
        <v>45677</v>
      </c>
      <c r="K988" t="s">
        <v>247</v>
      </c>
      <c r="L988" t="s">
        <v>3351</v>
      </c>
    </row>
    <row r="989" spans="1:12" x14ac:dyDescent="0.25">
      <c r="A989" t="s">
        <v>13</v>
      </c>
      <c r="B989" t="str">
        <f>"9781265989316"</f>
        <v>9781265989316</v>
      </c>
      <c r="C989" t="s">
        <v>3352</v>
      </c>
      <c r="E989" t="s">
        <v>3353</v>
      </c>
      <c r="F989" t="s">
        <v>16</v>
      </c>
      <c r="G989">
        <v>2025</v>
      </c>
      <c r="H989" s="1">
        <v>45687</v>
      </c>
      <c r="I989" t="s">
        <v>3354</v>
      </c>
      <c r="J989" t="s">
        <v>3355</v>
      </c>
      <c r="K989" t="s">
        <v>19</v>
      </c>
      <c r="L989" t="s">
        <v>3356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accessEngineering_title_export-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Vojtášek</dc:creator>
  <cp:lastModifiedBy>Filip Vojtášek</cp:lastModifiedBy>
  <dcterms:created xsi:type="dcterms:W3CDTF">2025-02-21T08:34:02Z</dcterms:created>
  <dcterms:modified xsi:type="dcterms:W3CDTF">2025-02-21T08:34:02Z</dcterms:modified>
</cp:coreProperties>
</file>